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Finanz(Buchhaltung) Fi\Vorlagen\Reiserechnungen ab 2025\"/>
    </mc:Choice>
  </mc:AlternateContent>
  <xr:revisionPtr revIDLastSave="0" documentId="8_{8A5A7179-0D92-4368-AC08-4915644F57DF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Inland" sheetId="18" r:id="rId1"/>
    <sheet name="Inland (mit Berechnung)" sheetId="19" r:id="rId2"/>
  </sheets>
  <definedNames>
    <definedName name="_xlnm.Print_Area" localSheetId="0">Inland!$A$1:$AB$35</definedName>
    <definedName name="_xlnm.Print_Area" localSheetId="1">'Inland (mit Berechnung)'!$A$1:$AB$35</definedName>
    <definedName name="Kontrollkästchen1" localSheetId="0">Inland!$S$1</definedName>
    <definedName name="Kontrollkästchen1" localSheetId="1">'Inland (mit Berechnung)'!$V$1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5" i="19" l="1"/>
  <c r="AQ5" i="19"/>
  <c r="AQ56" i="19" l="1"/>
  <c r="AQ55" i="19"/>
  <c r="AQ54" i="19"/>
  <c r="AQ53" i="19"/>
  <c r="AQ52" i="19"/>
  <c r="AQ51" i="19"/>
  <c r="AP56" i="19"/>
  <c r="AP55" i="19"/>
  <c r="AP54" i="19"/>
  <c r="AP53" i="19"/>
  <c r="AP52" i="19"/>
  <c r="AP51" i="19"/>
  <c r="AQ47" i="19"/>
  <c r="AQ46" i="19"/>
  <c r="AQ45" i="19"/>
  <c r="AQ44" i="19"/>
  <c r="AQ43" i="19"/>
  <c r="AQ42" i="19"/>
  <c r="AP47" i="19"/>
  <c r="AP46" i="19"/>
  <c r="AP45" i="19"/>
  <c r="AP44" i="19"/>
  <c r="AP43" i="19"/>
  <c r="AP42" i="19"/>
  <c r="AQ38" i="19"/>
  <c r="AQ37" i="19"/>
  <c r="AQ36" i="19"/>
  <c r="AQ35" i="19"/>
  <c r="AQ34" i="19"/>
  <c r="AQ33" i="19"/>
  <c r="AP33" i="19"/>
  <c r="AP37" i="19"/>
  <c r="AP38" i="19" s="1"/>
  <c r="AP36" i="19"/>
  <c r="AP35" i="19"/>
  <c r="AP34" i="19"/>
  <c r="AQ29" i="19"/>
  <c r="AQ28" i="19"/>
  <c r="AQ27" i="19"/>
  <c r="AQ26" i="19"/>
  <c r="AQ25" i="19"/>
  <c r="AQ24" i="19"/>
  <c r="AP29" i="19"/>
  <c r="AP28" i="19"/>
  <c r="AP27" i="19"/>
  <c r="AP26" i="19"/>
  <c r="AP25" i="19"/>
  <c r="AP24" i="19"/>
  <c r="M26" i="19"/>
  <c r="X23" i="19"/>
  <c r="AH10" i="18"/>
  <c r="AH10" i="19"/>
  <c r="AO4" i="19"/>
  <c r="X30" i="19"/>
  <c r="AL5" i="19"/>
  <c r="AJ5" i="19"/>
  <c r="AR14" i="19" l="1"/>
  <c r="AR15" i="19" s="1"/>
  <c r="AR17" i="19" s="1"/>
  <c r="AR18" i="19" s="1"/>
  <c r="AJ6" i="19"/>
  <c r="AJ7" i="19" s="1"/>
  <c r="AJ8" i="19" s="1"/>
  <c r="AJ9" i="19" s="1"/>
  <c r="AJ10" i="19" s="1"/>
  <c r="AJ11" i="19" s="1"/>
  <c r="AJ12" i="19" s="1"/>
  <c r="AJ13" i="19" s="1"/>
  <c r="AJ14" i="19" s="1"/>
  <c r="AJ15" i="19" s="1"/>
  <c r="AJ16" i="19" s="1"/>
  <c r="AJ17" i="19" s="1"/>
  <c r="AJ18" i="19" s="1"/>
  <c r="AJ19" i="19" s="1"/>
  <c r="AJ20" i="19" s="1"/>
  <c r="AJ21" i="19" s="1"/>
  <c r="AJ22" i="19" s="1"/>
  <c r="AJ23" i="19" s="1"/>
  <c r="AJ24" i="19" s="1"/>
  <c r="AJ25" i="19" s="1"/>
  <c r="AJ26" i="19" s="1"/>
  <c r="AJ27" i="19" s="1"/>
  <c r="AJ28" i="19" s="1"/>
  <c r="AJ29" i="19" s="1"/>
  <c r="AJ30" i="19" s="1"/>
  <c r="AJ31" i="19" s="1"/>
  <c r="AJ32" i="19" s="1"/>
  <c r="AJ33" i="19" s="1"/>
  <c r="AJ34" i="19" s="1"/>
  <c r="AJ35" i="19" s="1"/>
  <c r="AJ36" i="19" s="1"/>
  <c r="AJ37" i="19" s="1"/>
  <c r="AJ38" i="19" s="1"/>
  <c r="AJ39" i="19" s="1"/>
  <c r="AJ40" i="19" s="1"/>
  <c r="AJ41" i="19" s="1"/>
  <c r="AJ42" i="19" s="1"/>
  <c r="AJ43" i="19" s="1"/>
  <c r="AJ44" i="19" s="1"/>
  <c r="AJ45" i="19" s="1"/>
  <c r="AJ46" i="19" s="1"/>
  <c r="AJ47" i="19" s="1"/>
  <c r="AJ48" i="19" s="1"/>
  <c r="AJ49" i="19" s="1"/>
  <c r="AJ50" i="19" s="1"/>
  <c r="AJ51" i="19" s="1"/>
  <c r="AJ52" i="19" s="1"/>
  <c r="AJ53" i="19" s="1"/>
  <c r="AJ54" i="19" s="1"/>
  <c r="AJ55" i="19" s="1"/>
  <c r="AJ56" i="19" s="1"/>
  <c r="AM5" i="19" l="1"/>
  <c r="AN5" i="19" s="1"/>
  <c r="AO5" i="19" s="1"/>
  <c r="AR16" i="19"/>
  <c r="AR19" i="19" s="1"/>
  <c r="AT5" i="19" l="1"/>
  <c r="AT6" i="19" s="1"/>
  <c r="AT7" i="19" s="1"/>
  <c r="AR5" i="19"/>
  <c r="AR6" i="19" s="1"/>
  <c r="AR8" i="19" s="1"/>
  <c r="AR9" i="19" s="1"/>
  <c r="AN8" i="19"/>
  <c r="AO8" i="19" s="1"/>
  <c r="X24" i="19"/>
  <c r="AR7" i="19" l="1"/>
  <c r="AR10" i="19" s="1"/>
  <c r="AN6" i="19" s="1"/>
  <c r="AO6" i="19" s="1"/>
  <c r="AT8" i="19"/>
  <c r="AT9" i="19" s="1"/>
  <c r="AT10" i="19" s="1"/>
  <c r="AN7" i="19" s="1"/>
  <c r="AO7" i="19" s="1"/>
  <c r="AO9" i="19" s="1"/>
  <c r="M27" i="19" s="1"/>
  <c r="X27" i="19" s="1"/>
  <c r="X32" i="19" s="1"/>
</calcChain>
</file>

<file path=xl/sharedStrings.xml><?xml version="1.0" encoding="utf-8"?>
<sst xmlns="http://schemas.openxmlformats.org/spreadsheetml/2006/main" count="204" uniqueCount="88">
  <si>
    <t>Reisekostenersatz und Reiseaufwandsentschädigung</t>
  </si>
  <si>
    <t>Datum</t>
  </si>
  <si>
    <t>Uhrzeit</t>
  </si>
  <si>
    <t>vom</t>
  </si>
  <si>
    <t>Anzahl Stunden</t>
  </si>
  <si>
    <t>Betrag der Stunden Ganze Tage</t>
  </si>
  <si>
    <t>Beginn Tag</t>
  </si>
  <si>
    <t>Tage Dazwischen</t>
  </si>
  <si>
    <t>Ende Tag</t>
  </si>
  <si>
    <t>Anzahl Tage Dazwischen</t>
  </si>
  <si>
    <t>Beginn Uhrzeit</t>
  </si>
  <si>
    <t>Berechnen Stunden Anreisetag mehr als ein Tag</t>
  </si>
  <si>
    <t>Ende Uhrzeit</t>
  </si>
  <si>
    <t>Berechnen Stunden Abreisetag mehr als ein Tag</t>
  </si>
  <si>
    <t>Anreisetag</t>
  </si>
  <si>
    <t>Maximal 12:00</t>
  </si>
  <si>
    <t>Abreisetag</t>
  </si>
  <si>
    <t>in Stunden</t>
  </si>
  <si>
    <t>Einzeltag</t>
  </si>
  <si>
    <t>in Minuten</t>
  </si>
  <si>
    <t>Gesamt</t>
  </si>
  <si>
    <t>Aufrunden Minuten in St.</t>
  </si>
  <si>
    <t>Umrechnung in Stunden</t>
  </si>
  <si>
    <t>Zeit:</t>
  </si>
  <si>
    <t>Aufrunden Minuten</t>
  </si>
  <si>
    <r>
      <t xml:space="preserve">Gewerkschaft Öffentlicher Dienst
</t>
    </r>
    <r>
      <rPr>
        <b/>
        <sz val="8"/>
        <rFont val="Arial"/>
        <family val="2"/>
      </rPr>
      <t>Teinfaltstraße 7
1010 Wien</t>
    </r>
  </si>
  <si>
    <t>Anzahl</t>
  </si>
  <si>
    <t>Zahl</t>
  </si>
  <si>
    <t>Berechnung Taggeldbetrag Inland</t>
  </si>
  <si>
    <t>SV-Nr.</t>
  </si>
  <si>
    <t>Mitgl.Nr.</t>
  </si>
  <si>
    <t xml:space="preserve">Name </t>
  </si>
  <si>
    <t xml:space="preserve">Organisation </t>
  </si>
  <si>
    <t xml:space="preserve">Grund der Reise </t>
  </si>
  <si>
    <t xml:space="preserve">Anordnung/Beschluss </t>
  </si>
  <si>
    <t xml:space="preserve">Kilometergeld </t>
  </si>
  <si>
    <t xml:space="preserve">Öffentl. Vm </t>
  </si>
  <si>
    <t xml:space="preserve">Diäten </t>
  </si>
  <si>
    <t xml:space="preserve">Nächtigung </t>
  </si>
  <si>
    <t xml:space="preserve">Betrag </t>
  </si>
  <si>
    <t xml:space="preserve">Summe </t>
  </si>
  <si>
    <t>Bestätigung der BV/LV/Präs.</t>
  </si>
  <si>
    <t xml:space="preserve">Reise von (Ausgangsort) </t>
  </si>
  <si>
    <t xml:space="preserve">Reise nach (Zielort) </t>
  </si>
  <si>
    <t xml:space="preserve">Beginn Reise (Ausgangsort) </t>
  </si>
  <si>
    <t xml:space="preserve">Ende Reise (Ausgangsort) </t>
  </si>
  <si>
    <t>km</t>
  </si>
  <si>
    <r>
      <t xml:space="preserve">Abrechnung Reisekosten
</t>
    </r>
    <r>
      <rPr>
        <sz val="8"/>
        <rFont val="Arial"/>
        <family val="2"/>
      </rPr>
      <t>Anleitung: Reise von / nach - Ausgangsort und Zielort sind einzutragen
Beginn der Reise = Zeitpunkt Verlassen des Ausgangsortes; Ende der Reise = Zeitpunkt nach der Rückreise</t>
    </r>
  </si>
  <si>
    <t xml:space="preserve">Taggeldbetrag </t>
  </si>
  <si>
    <t xml:space="preserve">Anzahl d. bez. Essen Mittag/Abend </t>
  </si>
  <si>
    <t xml:space="preserve">Nächtigung ohne Beleg </t>
  </si>
  <si>
    <t xml:space="preserve">Nächtigung mit Beleg </t>
  </si>
  <si>
    <t xml:space="preserve">Sonstige Kosten </t>
  </si>
  <si>
    <t xml:space="preserve">Bankverbindung: IBAN </t>
  </si>
  <si>
    <t>Tel.nr.</t>
  </si>
  <si>
    <t>Unterschrift Rechnungsleger:in</t>
  </si>
  <si>
    <t xml:space="preserve">Beförderungszuschuss </t>
  </si>
  <si>
    <t>Bitte ankreuzen:</t>
  </si>
  <si>
    <t xml:space="preserve">Reisekosten mit Beleg </t>
  </si>
  <si>
    <t>Mitfahrer:innen</t>
  </si>
  <si>
    <t>Aktuelle Werte</t>
  </si>
  <si>
    <t>Kilometergeld</t>
  </si>
  <si>
    <t>Beförderungszuschuss</t>
  </si>
  <si>
    <t>weitere km</t>
  </si>
  <si>
    <t>max. Betrag</t>
  </si>
  <si>
    <t>KM-Geld Mitfahrer:innen</t>
  </si>
  <si>
    <t>Nächtigung ohne Beleg</t>
  </si>
  <si>
    <t>Ergebnis</t>
  </si>
  <si>
    <t>normal</t>
  </si>
  <si>
    <t>erhöht</t>
  </si>
  <si>
    <r>
      <t>Strecke bis 8km</t>
    </r>
    <r>
      <rPr>
        <sz val="8"/>
        <rFont val="Arial"/>
        <family val="2"/>
      </rPr>
      <t xml:space="preserve"> (je Wegstrecke)</t>
    </r>
  </si>
  <si>
    <r>
      <t xml:space="preserve">ersten 50km </t>
    </r>
    <r>
      <rPr>
        <sz val="8"/>
        <rFont val="Arial"/>
        <family val="2"/>
      </rPr>
      <t>(pro km)</t>
    </r>
  </si>
  <si>
    <r>
      <t xml:space="preserve">weitere 250km </t>
    </r>
    <r>
      <rPr>
        <sz val="8"/>
        <rFont val="Arial"/>
        <family val="2"/>
      </rPr>
      <t>(pro km)</t>
    </r>
  </si>
  <si>
    <t>Strecke bis 8 km</t>
  </si>
  <si>
    <t>Strecke weitere 250 km</t>
  </si>
  <si>
    <t>Strecke ersten 50 km</t>
  </si>
  <si>
    <t>Strecke weitere km</t>
  </si>
  <si>
    <t>Berechnung Beförderungszuschuss</t>
  </si>
  <si>
    <t>Beförderungszuschuss anrechenbar</t>
  </si>
  <si>
    <t>Name(n) Mitfahrer:innen</t>
  </si>
  <si>
    <t>Wegstrecke 1</t>
  </si>
  <si>
    <t>Zielort</t>
  </si>
  <si>
    <t>Wegstrecke 2</t>
  </si>
  <si>
    <t>Wegstrecke 3</t>
  </si>
  <si>
    <t>Wegstrecke 4</t>
  </si>
  <si>
    <t>Taggeld/Std. (max. 12 Std.)</t>
  </si>
  <si>
    <t>Wenn keine Uhrzeiten oder nur eine Uhrzeit angegeben ist, dann Gesamt 0,00</t>
  </si>
  <si>
    <t>Bei Kilometergeld sind die Gesamtkilometer (Hin- und Rückfahrt) bei Wegstrecke 1 einzutragen.
Beim Beförderungszuschuss sind die Kilometer der einzelnen Wegstrecken anzugeben,
was bei einer Reise zum Zielort und retour jedenfalls 2 Wegstrecken bedeutet (siehe § 7 Abs. 4 RGV).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</si>
</sst>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\-00\ 00\ 00"/>
    <numFmt numFmtId="165" formatCode="0.0"/>
    <numFmt numFmtId="166" formatCode="[hh]:mm:ss"/>
    <numFmt numFmtId="167" formatCode="#,##0.00_ ;[Red]\-#,##0.00\ "/>
    <numFmt numFmtId="168" formatCode="#,##0_ ;[Red]\-#,##0\ "/>
  </numFmts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8"/>
      <color theme="0" tint="-0.34998626667073579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5" fillId="0" borderId="0" xfId="0" applyFont="1" applyProtection="1">
      <protection hidden="1"/>
    </xf>
    <xf numFmtId="1" fontId="5" fillId="0" borderId="0" xfId="0" applyNumberFormat="1" applyFont="1" applyProtection="1">
      <protection hidden="1"/>
    </xf>
    <xf numFmtId="20" fontId="5" fillId="0" borderId="0" xfId="0" applyNumberFormat="1" applyFont="1" applyProtection="1">
      <protection hidden="1"/>
    </xf>
    <xf numFmtId="2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20" fontId="5" fillId="0" borderId="1" xfId="0" applyNumberFormat="1" applyFont="1" applyBorder="1" applyProtection="1">
      <protection hidden="1"/>
    </xf>
    <xf numFmtId="0" fontId="5" fillId="0" borderId="2" xfId="0" applyFont="1" applyBorder="1" applyProtection="1">
      <protection hidden="1"/>
    </xf>
    <xf numFmtId="20" fontId="5" fillId="0" borderId="2" xfId="0" applyNumberFormat="1" applyFont="1" applyBorder="1" applyProtection="1">
      <protection hidden="1"/>
    </xf>
    <xf numFmtId="20" fontId="5" fillId="0" borderId="3" xfId="0" applyNumberFormat="1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Alignment="1" applyProtection="1">
      <alignment wrapText="1"/>
      <protection hidden="1"/>
    </xf>
    <xf numFmtId="21" fontId="5" fillId="0" borderId="2" xfId="0" applyNumberFormat="1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14" fontId="5" fillId="2" borderId="4" xfId="0" applyNumberFormat="1" applyFont="1" applyFill="1" applyBorder="1" applyProtection="1">
      <protection hidden="1"/>
    </xf>
    <xf numFmtId="14" fontId="5" fillId="2" borderId="5" xfId="0" applyNumberFormat="1" applyFont="1" applyFill="1" applyBorder="1" applyProtection="1">
      <protection hidden="1"/>
    </xf>
    <xf numFmtId="165" fontId="5" fillId="0" borderId="5" xfId="0" applyNumberFormat="1" applyFont="1" applyBorder="1" applyProtection="1">
      <protection hidden="1"/>
    </xf>
    <xf numFmtId="166" fontId="5" fillId="0" borderId="5" xfId="0" applyNumberFormat="1" applyFont="1" applyBorder="1" applyProtection="1">
      <protection hidden="1"/>
    </xf>
    <xf numFmtId="2" fontId="5" fillId="0" borderId="6" xfId="0" applyNumberFormat="1" applyFont="1" applyBorder="1" applyProtection="1">
      <protection hidden="1"/>
    </xf>
    <xf numFmtId="20" fontId="5" fillId="2" borderId="4" xfId="0" applyNumberFormat="1" applyFont="1" applyFill="1" applyBorder="1" applyProtection="1">
      <protection hidden="1"/>
    </xf>
    <xf numFmtId="20" fontId="5" fillId="0" borderId="6" xfId="0" applyNumberFormat="1" applyFont="1" applyBorder="1" applyProtection="1">
      <protection hidden="1"/>
    </xf>
    <xf numFmtId="14" fontId="5" fillId="0" borderId="4" xfId="0" applyNumberFormat="1" applyFont="1" applyBorder="1" applyProtection="1">
      <protection hidden="1"/>
    </xf>
    <xf numFmtId="165" fontId="5" fillId="0" borderId="6" xfId="0" applyNumberFormat="1" applyFont="1" applyBorder="1" applyProtection="1">
      <protection hidden="1"/>
    </xf>
    <xf numFmtId="2" fontId="5" fillId="0" borderId="7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5" xfId="0" applyFont="1" applyBorder="1" applyProtection="1">
      <protection hidden="1"/>
    </xf>
    <xf numFmtId="20" fontId="5" fillId="3" borderId="6" xfId="0" applyNumberFormat="1" applyFont="1" applyFill="1" applyBorder="1" applyProtection="1">
      <protection hidden="1"/>
    </xf>
    <xf numFmtId="1" fontId="5" fillId="0" borderId="6" xfId="0" applyNumberFormat="1" applyFont="1" applyBorder="1" applyProtection="1">
      <protection hidden="1"/>
    </xf>
    <xf numFmtId="1" fontId="5" fillId="0" borderId="7" xfId="0" applyNumberFormat="1" applyFont="1" applyBorder="1" applyProtection="1">
      <protection hidden="1"/>
    </xf>
    <xf numFmtId="21" fontId="5" fillId="0" borderId="0" xfId="0" applyNumberFormat="1" applyFont="1" applyProtection="1">
      <protection hidden="1"/>
    </xf>
    <xf numFmtId="2" fontId="5" fillId="0" borderId="9" xfId="0" applyNumberFormat="1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1" xfId="0" applyFont="1" applyBorder="1" applyProtection="1">
      <protection hidden="1"/>
    </xf>
    <xf numFmtId="2" fontId="1" fillId="0" borderId="12" xfId="0" applyNumberFormat="1" applyFont="1" applyBorder="1" applyProtection="1">
      <protection hidden="1"/>
    </xf>
    <xf numFmtId="166" fontId="5" fillId="0" borderId="7" xfId="0" applyNumberFormat="1" applyFont="1" applyBorder="1" applyProtection="1">
      <protection hidden="1"/>
    </xf>
    <xf numFmtId="0" fontId="5" fillId="0" borderId="13" xfId="0" applyFont="1" applyBorder="1" applyProtection="1">
      <protection hidden="1"/>
    </xf>
    <xf numFmtId="20" fontId="5" fillId="0" borderId="14" xfId="0" applyNumberFormat="1" applyFont="1" applyBorder="1" applyProtection="1">
      <protection hidden="1"/>
    </xf>
    <xf numFmtId="0" fontId="5" fillId="0" borderId="15" xfId="0" applyFont="1" applyBorder="1" applyProtection="1">
      <protection hidden="1"/>
    </xf>
    <xf numFmtId="20" fontId="5" fillId="0" borderId="16" xfId="0" applyNumberFormat="1" applyFont="1" applyBorder="1" applyProtection="1">
      <protection hidden="1"/>
    </xf>
    <xf numFmtId="0" fontId="5" fillId="0" borderId="16" xfId="0" applyFont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20" fontId="5" fillId="3" borderId="0" xfId="0" applyNumberFormat="1" applyFont="1" applyFill="1" applyProtection="1">
      <protection hidden="1"/>
    </xf>
    <xf numFmtId="2" fontId="5" fillId="0" borderId="0" xfId="0" applyNumberFormat="1" applyFont="1" applyProtection="1">
      <protection hidden="1"/>
    </xf>
    <xf numFmtId="0" fontId="5" fillId="0" borderId="3" xfId="0" applyNumberFormat="1" applyFont="1" applyBorder="1" applyProtection="1">
      <protection hidden="1"/>
    </xf>
    <xf numFmtId="167" fontId="0" fillId="0" borderId="44" xfId="0" applyNumberFormat="1" applyBorder="1" applyAlignment="1" applyProtection="1">
      <alignment vertical="center"/>
    </xf>
    <xf numFmtId="167" fontId="0" fillId="0" borderId="45" xfId="0" applyNumberFormat="1" applyBorder="1" applyAlignment="1" applyProtection="1">
      <alignment vertical="center"/>
    </xf>
    <xf numFmtId="167" fontId="0" fillId="0" borderId="7" xfId="0" applyNumberFormat="1" applyBorder="1" applyAlignment="1" applyProtection="1">
      <alignment vertical="center"/>
    </xf>
    <xf numFmtId="167" fontId="0" fillId="0" borderId="16" xfId="0" applyNumberFormat="1" applyBorder="1" applyAlignment="1" applyProtection="1">
      <alignment vertical="center"/>
    </xf>
    <xf numFmtId="167" fontId="0" fillId="0" borderId="9" xfId="0" applyNumberFormat="1" applyBorder="1" applyAlignment="1" applyProtection="1">
      <alignment vertical="center"/>
    </xf>
    <xf numFmtId="167" fontId="0" fillId="0" borderId="52" xfId="0" applyNumberFormat="1" applyBorder="1" applyAlignment="1" applyProtection="1">
      <alignment vertical="center"/>
    </xf>
    <xf numFmtId="167" fontId="0" fillId="0" borderId="27" xfId="0" applyNumberFormat="1" applyBorder="1" applyAlignment="1" applyProtection="1">
      <alignment vertical="center"/>
    </xf>
    <xf numFmtId="167" fontId="0" fillId="0" borderId="28" xfId="0" applyNumberFormat="1" applyBorder="1" applyAlignment="1" applyProtection="1">
      <alignment vertical="center"/>
    </xf>
    <xf numFmtId="14" fontId="5" fillId="0" borderId="8" xfId="0" applyNumberFormat="1" applyFont="1" applyBorder="1" applyProtection="1">
      <protection hidden="1"/>
    </xf>
    <xf numFmtId="1" fontId="5" fillId="0" borderId="49" xfId="0" applyNumberFormat="1" applyFont="1" applyBorder="1" applyProtection="1">
      <protection hidden="1"/>
    </xf>
    <xf numFmtId="0" fontId="5" fillId="0" borderId="0" xfId="0" applyFont="1" applyAlignment="1" applyProtection="1">
      <alignment vertical="center"/>
    </xf>
    <xf numFmtId="167" fontId="0" fillId="0" borderId="0" xfId="0" applyNumberForma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right" vertical="center"/>
    </xf>
    <xf numFmtId="0" fontId="13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3" fillId="0" borderId="0" xfId="0" applyNumberFormat="1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</xf>
    <xf numFmtId="167" fontId="0" fillId="0" borderId="44" xfId="0" applyNumberFormat="1" applyBorder="1" applyAlignment="1">
      <alignment vertical="center"/>
    </xf>
    <xf numFmtId="167" fontId="0" fillId="0" borderId="45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0" fillId="0" borderId="16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167" fontId="0" fillId="0" borderId="52" xfId="0" applyNumberForma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7" fontId="0" fillId="0" borderId="27" xfId="0" applyNumberFormat="1" applyBorder="1" applyAlignment="1">
      <alignment vertical="center"/>
    </xf>
    <xf numFmtId="167" fontId="0" fillId="0" borderId="28" xfId="0" applyNumberFormat="1" applyBorder="1" applyAlignment="1">
      <alignment vertical="center"/>
    </xf>
    <xf numFmtId="0" fontId="0" fillId="0" borderId="3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Border="1" applyProtection="1">
      <protection hidden="1"/>
    </xf>
    <xf numFmtId="20" fontId="5" fillId="0" borderId="0" xfId="0" applyNumberFormat="1" applyFont="1" applyBorder="1" applyProtection="1">
      <protection hidden="1"/>
    </xf>
    <xf numFmtId="0" fontId="5" fillId="0" borderId="17" xfId="0" applyFont="1" applyBorder="1" applyProtection="1">
      <protection hidden="1"/>
    </xf>
    <xf numFmtId="20" fontId="5" fillId="0" borderId="18" xfId="0" applyNumberFormat="1" applyFont="1" applyBorder="1" applyProtection="1">
      <protection hidden="1"/>
    </xf>
    <xf numFmtId="20" fontId="5" fillId="2" borderId="0" xfId="0" applyNumberFormat="1" applyFont="1" applyFill="1" applyBorder="1" applyProtection="1">
      <protection hidden="1"/>
    </xf>
    <xf numFmtId="0" fontId="4" fillId="0" borderId="5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right" vertical="center"/>
    </xf>
    <xf numFmtId="0" fontId="12" fillId="5" borderId="11" xfId="0" applyFont="1" applyFill="1" applyBorder="1" applyAlignment="1" applyProtection="1">
      <alignment horizontal="right" vertical="center"/>
    </xf>
    <xf numFmtId="0" fontId="12" fillId="5" borderId="29" xfId="0" applyFont="1" applyFill="1" applyBorder="1" applyAlignment="1" applyProtection="1">
      <alignment horizontal="right" vertical="center"/>
    </xf>
    <xf numFmtId="167" fontId="2" fillId="0" borderId="37" xfId="0" applyNumberFormat="1" applyFont="1" applyBorder="1" applyAlignment="1" applyProtection="1">
      <alignment vertical="center"/>
    </xf>
    <xf numFmtId="167" fontId="2" fillId="0" borderId="11" xfId="0" applyNumberFormat="1" applyFont="1" applyBorder="1" applyAlignment="1" applyProtection="1">
      <alignment vertical="center"/>
    </xf>
    <xf numFmtId="167" fontId="2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right" vertical="center"/>
    </xf>
    <xf numFmtId="0" fontId="12" fillId="5" borderId="2" xfId="0" applyFont="1" applyFill="1" applyBorder="1" applyAlignment="1" applyProtection="1">
      <alignment horizontal="right" vertical="center"/>
    </xf>
    <xf numFmtId="0" fontId="12" fillId="5" borderId="40" xfId="0" applyFont="1" applyFill="1" applyBorder="1" applyAlignment="1" applyProtection="1">
      <alignment horizontal="right" vertical="center"/>
    </xf>
    <xf numFmtId="0" fontId="12" fillId="5" borderId="4" xfId="0" applyFont="1" applyFill="1" applyBorder="1" applyAlignment="1" applyProtection="1">
      <alignment horizontal="right" vertical="center"/>
    </xf>
    <xf numFmtId="0" fontId="12" fillId="5" borderId="0" xfId="0" applyFont="1" applyFill="1" applyBorder="1" applyAlignment="1" applyProtection="1">
      <alignment horizontal="right" vertical="center"/>
    </xf>
    <xf numFmtId="0" fontId="12" fillId="5" borderId="50" xfId="0" applyFont="1" applyFill="1" applyBorder="1" applyAlignment="1" applyProtection="1">
      <alignment horizontal="right" vertical="center"/>
    </xf>
    <xf numFmtId="0" fontId="12" fillId="5" borderId="8" xfId="0" applyFont="1" applyFill="1" applyBorder="1" applyAlignment="1" applyProtection="1">
      <alignment horizontal="right" vertical="center"/>
    </xf>
    <xf numFmtId="0" fontId="12" fillId="5" borderId="5" xfId="0" applyFont="1" applyFill="1" applyBorder="1" applyAlignment="1" applyProtection="1">
      <alignment horizontal="right" vertical="center"/>
    </xf>
    <xf numFmtId="0" fontId="12" fillId="5" borderId="47" xfId="0" applyFont="1" applyFill="1" applyBorder="1" applyAlignment="1" applyProtection="1">
      <alignment horizontal="right" vertical="center"/>
    </xf>
    <xf numFmtId="167" fontId="10" fillId="0" borderId="42" xfId="0" applyNumberFormat="1" applyFont="1" applyFill="1" applyBorder="1" applyAlignment="1" applyProtection="1">
      <alignment vertical="center"/>
    </xf>
    <xf numFmtId="167" fontId="10" fillId="0" borderId="2" xfId="0" applyNumberFormat="1" applyFont="1" applyFill="1" applyBorder="1" applyAlignment="1" applyProtection="1">
      <alignment vertical="center"/>
    </xf>
    <xf numFmtId="167" fontId="10" fillId="0" borderId="3" xfId="0" applyNumberFormat="1" applyFont="1" applyFill="1" applyBorder="1" applyAlignment="1" applyProtection="1">
      <alignment vertical="center"/>
    </xf>
    <xf numFmtId="167" fontId="10" fillId="0" borderId="48" xfId="0" applyNumberFormat="1" applyFont="1" applyFill="1" applyBorder="1" applyAlignment="1" applyProtection="1">
      <alignment vertical="center"/>
    </xf>
    <xf numFmtId="167" fontId="10" fillId="0" borderId="0" xfId="0" applyNumberFormat="1" applyFont="1" applyFill="1" applyBorder="1" applyAlignment="1" applyProtection="1">
      <alignment vertical="center"/>
    </xf>
    <xf numFmtId="167" fontId="10" fillId="0" borderId="6" xfId="0" applyNumberFormat="1" applyFont="1" applyFill="1" applyBorder="1" applyAlignment="1" applyProtection="1">
      <alignment vertical="center"/>
    </xf>
    <xf numFmtId="167" fontId="10" fillId="0" borderId="46" xfId="0" applyNumberFormat="1" applyFont="1" applyFill="1" applyBorder="1" applyAlignment="1" applyProtection="1">
      <alignment vertical="center"/>
    </xf>
    <xf numFmtId="167" fontId="10" fillId="0" borderId="5" xfId="0" applyNumberFormat="1" applyFont="1" applyFill="1" applyBorder="1" applyAlignment="1" applyProtection="1">
      <alignment vertical="center"/>
    </xf>
    <xf numFmtId="167" fontId="10" fillId="0" borderId="49" xfId="0" applyNumberFormat="1" applyFont="1" applyFill="1" applyBorder="1" applyAlignment="1" applyProtection="1">
      <alignment vertical="center"/>
    </xf>
    <xf numFmtId="0" fontId="1" fillId="5" borderId="34" xfId="0" applyFont="1" applyFill="1" applyBorder="1" applyAlignment="1" applyProtection="1">
      <alignment horizontal="right" vertical="center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35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0" fontId="1" fillId="5" borderId="26" xfId="0" applyFont="1" applyFill="1" applyBorder="1" applyAlignment="1" applyProtection="1">
      <alignment horizontal="right" vertical="center"/>
    </xf>
    <xf numFmtId="167" fontId="0" fillId="0" borderId="24" xfId="0" applyNumberFormat="1" applyFill="1" applyBorder="1" applyAlignment="1" applyProtection="1">
      <alignment vertical="center"/>
      <protection locked="0"/>
    </xf>
    <xf numFmtId="167" fontId="0" fillId="0" borderId="25" xfId="0" applyNumberFormat="1" applyFill="1" applyBorder="1" applyAlignment="1" applyProtection="1">
      <alignment vertical="center"/>
      <protection locked="0"/>
    </xf>
    <xf numFmtId="167" fontId="10" fillId="0" borderId="37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2" xfId="0" applyNumberFormat="1" applyFont="1" applyFill="1" applyBorder="1" applyAlignment="1" applyProtection="1">
      <alignment vertical="center"/>
    </xf>
    <xf numFmtId="0" fontId="1" fillId="5" borderId="10" xfId="0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right" vertical="center"/>
    </xf>
    <xf numFmtId="0" fontId="1" fillId="5" borderId="11" xfId="0" applyFont="1" applyFill="1" applyBorder="1" applyAlignment="1" applyProtection="1">
      <alignment horizontal="right" vertical="center"/>
    </xf>
    <xf numFmtId="0" fontId="1" fillId="5" borderId="29" xfId="0" applyFont="1" applyFill="1" applyBorder="1" applyAlignment="1" applyProtection="1">
      <alignment horizontal="right" vertical="center"/>
    </xf>
    <xf numFmtId="167" fontId="0" fillId="0" borderId="37" xfId="0" applyNumberFormat="1" applyFill="1" applyBorder="1" applyAlignment="1" applyProtection="1">
      <alignment vertical="center"/>
      <protection locked="0"/>
    </xf>
    <xf numFmtId="167" fontId="0" fillId="0" borderId="11" xfId="0" applyNumberFormat="1" applyFill="1" applyBorder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horizontal="right" vertical="center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67" fontId="10" fillId="0" borderId="37" xfId="0" applyNumberFormat="1" applyFont="1" applyFill="1" applyBorder="1" applyAlignment="1" applyProtection="1">
      <alignment vertical="center"/>
      <protection locked="0"/>
    </xf>
    <xf numFmtId="167" fontId="10" fillId="0" borderId="11" xfId="0" applyNumberFormat="1" applyFont="1" applyFill="1" applyBorder="1" applyAlignment="1" applyProtection="1">
      <alignment vertical="center"/>
      <protection locked="0"/>
    </xf>
    <xf numFmtId="167" fontId="10" fillId="0" borderId="12" xfId="0" applyNumberFormat="1" applyFont="1" applyFill="1" applyBorder="1" applyAlignment="1" applyProtection="1">
      <alignment vertical="center"/>
      <protection locked="0"/>
    </xf>
    <xf numFmtId="0" fontId="1" fillId="5" borderId="31" xfId="0" applyFont="1" applyFill="1" applyBorder="1" applyAlignment="1" applyProtection="1">
      <alignment horizontal="right" vertical="center"/>
    </xf>
    <xf numFmtId="0" fontId="1" fillId="5" borderId="32" xfId="0" applyFont="1" applyFill="1" applyBorder="1" applyAlignment="1" applyProtection="1">
      <alignment horizontal="right" vertical="center"/>
    </xf>
    <xf numFmtId="0" fontId="1" fillId="5" borderId="33" xfId="0" applyFont="1" applyFill="1" applyBorder="1" applyAlignment="1" applyProtection="1">
      <alignment horizontal="right" vertical="center"/>
    </xf>
    <xf numFmtId="167" fontId="5" fillId="0" borderId="36" xfId="0" applyNumberFormat="1" applyFont="1" applyFill="1" applyBorder="1" applyAlignment="1" applyProtection="1">
      <alignment vertical="center"/>
      <protection hidden="1"/>
    </xf>
    <xf numFmtId="167" fontId="5" fillId="0" borderId="32" xfId="0" applyNumberFormat="1" applyFont="1" applyFill="1" applyBorder="1" applyAlignment="1" applyProtection="1">
      <alignment vertical="center"/>
      <protection hidden="1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12" fillId="5" borderId="38" xfId="0" applyFont="1" applyFill="1" applyBorder="1" applyAlignment="1" applyProtection="1">
      <alignment horizontal="right" vertical="center"/>
    </xf>
    <xf numFmtId="0" fontId="12" fillId="5" borderId="27" xfId="0" applyFont="1" applyFill="1" applyBorder="1" applyAlignment="1" applyProtection="1">
      <alignment horizontal="right" vertical="center"/>
    </xf>
    <xf numFmtId="167" fontId="10" fillId="0" borderId="27" xfId="0" applyNumberFormat="1" applyFont="1" applyFill="1" applyBorder="1" applyAlignment="1" applyProtection="1">
      <alignment vertical="center"/>
    </xf>
    <xf numFmtId="167" fontId="10" fillId="0" borderId="28" xfId="0" applyNumberFormat="1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5" borderId="58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7" xfId="0" applyFont="1" applyFill="1" applyBorder="1" applyAlignment="1" applyProtection="1">
      <alignment horizontal="right" vertical="center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right" vertical="center"/>
    </xf>
    <xf numFmtId="0" fontId="1" fillId="5" borderId="19" xfId="0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right" vertical="center"/>
    </xf>
    <xf numFmtId="0" fontId="1" fillId="5" borderId="21" xfId="0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</xf>
    <xf numFmtId="14" fontId="0" fillId="0" borderId="19" xfId="0" applyNumberFormat="1" applyBorder="1" applyAlignment="1" applyProtection="1">
      <alignment horizontal="center" vertical="center"/>
      <protection locked="0"/>
    </xf>
    <xf numFmtId="168" fontId="0" fillId="0" borderId="20" xfId="0" applyNumberFormat="1" applyFill="1" applyBorder="1" applyAlignment="1" applyProtection="1">
      <alignment vertical="center"/>
      <protection locked="0"/>
    </xf>
    <xf numFmtId="168" fontId="0" fillId="0" borderId="22" xfId="0" applyNumberForma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0" fontId="0" fillId="0" borderId="1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5" borderId="38" xfId="0" applyFont="1" applyFill="1" applyBorder="1" applyAlignment="1" applyProtection="1">
      <alignment horizontal="center" vertical="top" wrapText="1"/>
    </xf>
    <xf numFmtId="0" fontId="11" fillId="5" borderId="27" xfId="0" applyFont="1" applyFill="1" applyBorder="1" applyAlignment="1" applyProtection="1">
      <alignment horizontal="center" vertical="top" wrapText="1"/>
    </xf>
    <xf numFmtId="0" fontId="11" fillId="5" borderId="28" xfId="0" applyFont="1" applyFill="1" applyBorder="1" applyAlignment="1" applyProtection="1">
      <alignment horizontal="center" vertical="top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16" xfId="0" applyNumberFormat="1" applyFont="1" applyFill="1" applyBorder="1" applyAlignment="1" applyProtection="1">
      <alignment horizontal="center" vertical="center"/>
      <protection locked="0"/>
    </xf>
    <xf numFmtId="167" fontId="5" fillId="0" borderId="24" xfId="0" applyNumberFormat="1" applyFont="1" applyFill="1" applyBorder="1" applyAlignment="1" applyProtection="1">
      <alignment vertical="center"/>
    </xf>
    <xf numFmtId="167" fontId="5" fillId="0" borderId="25" xfId="0" applyNumberFormat="1" applyFont="1" applyFill="1" applyBorder="1" applyAlignment="1" applyProtection="1">
      <alignment vertical="center"/>
    </xf>
    <xf numFmtId="167" fontId="5" fillId="0" borderId="39" xfId="0" applyNumberFormat="1" applyFont="1" applyFill="1" applyBorder="1" applyAlignment="1" applyProtection="1">
      <alignment vertical="center"/>
    </xf>
    <xf numFmtId="0" fontId="1" fillId="5" borderId="55" xfId="0" applyFont="1" applyFill="1" applyBorder="1" applyAlignment="1" applyProtection="1">
      <alignment horizontal="right" vertical="center"/>
    </xf>
    <xf numFmtId="0" fontId="1" fillId="5" borderId="41" xfId="0" applyFont="1" applyFill="1" applyBorder="1" applyAlignment="1" applyProtection="1">
      <alignment horizontal="right" vertical="center"/>
    </xf>
    <xf numFmtId="0" fontId="1" fillId="5" borderId="56" xfId="0" applyFont="1" applyFill="1" applyBorder="1" applyAlignment="1" applyProtection="1">
      <alignment horizontal="right" vertical="center"/>
    </xf>
    <xf numFmtId="167" fontId="5" fillId="0" borderId="48" xfId="0" applyNumberFormat="1" applyFont="1" applyFill="1" applyBorder="1" applyAlignment="1" applyProtection="1">
      <alignment vertical="center"/>
      <protection locked="0"/>
    </xf>
    <xf numFmtId="167" fontId="5" fillId="0" borderId="0" xfId="0" applyNumberFormat="1" applyFont="1" applyFill="1" applyBorder="1" applyAlignment="1" applyProtection="1">
      <alignment vertical="center"/>
      <protection locked="0"/>
    </xf>
    <xf numFmtId="167" fontId="5" fillId="0" borderId="6" xfId="0" applyNumberFormat="1" applyFont="1" applyFill="1" applyBorder="1" applyAlignment="1" applyProtection="1">
      <alignment vertical="center"/>
      <protection locked="0"/>
    </xf>
    <xf numFmtId="167" fontId="5" fillId="0" borderId="43" xfId="0" applyNumberFormat="1" applyFont="1" applyFill="1" applyBorder="1" applyAlignment="1" applyProtection="1">
      <alignment vertical="center"/>
      <protection locked="0"/>
    </xf>
    <xf numFmtId="167" fontId="5" fillId="0" borderId="41" xfId="0" applyNumberFormat="1" applyFont="1" applyFill="1" applyBorder="1" applyAlignment="1" applyProtection="1">
      <alignment vertical="center"/>
      <protection locked="0"/>
    </xf>
    <xf numFmtId="167" fontId="5" fillId="0" borderId="53" xfId="0" applyNumberFormat="1" applyFont="1" applyFill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9" fillId="4" borderId="38" xfId="0" applyFont="1" applyFill="1" applyBorder="1" applyAlignment="1" applyProtection="1">
      <alignment horizontal="center"/>
      <protection hidden="1"/>
    </xf>
    <xf numFmtId="0" fontId="9" fillId="4" borderId="27" xfId="0" applyFont="1" applyFill="1" applyBorder="1" applyAlignment="1" applyProtection="1">
      <alignment horizontal="center"/>
      <protection hidden="1"/>
    </xf>
    <xf numFmtId="0" fontId="9" fillId="4" borderId="28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5" fillId="0" borderId="54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4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2" fillId="4" borderId="0" xfId="0" applyFont="1" applyFill="1" applyAlignment="1" applyProtection="1">
      <alignment horizontal="center"/>
    </xf>
  </cellXfs>
  <cellStyles count="1">
    <cellStyle name="Standard" xfId="0" builtinId="0"/>
  </cellStyles>
  <dxfs count="5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66676</xdr:rowOff>
    </xdr:from>
    <xdr:to>
      <xdr:col>2</xdr:col>
      <xdr:colOff>106681</xdr:colOff>
      <xdr:row>2</xdr:row>
      <xdr:rowOff>182437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66676"/>
          <a:ext cx="476250" cy="59010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66676</xdr:rowOff>
    </xdr:from>
    <xdr:to>
      <xdr:col>2</xdr:col>
      <xdr:colOff>106681</xdr:colOff>
      <xdr:row>2</xdr:row>
      <xdr:rowOff>182437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66676"/>
          <a:ext cx="476250" cy="59010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66676</xdr:rowOff>
    </xdr:from>
    <xdr:to>
      <xdr:col>2</xdr:col>
      <xdr:colOff>106681</xdr:colOff>
      <xdr:row>2</xdr:row>
      <xdr:rowOff>182437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66676"/>
          <a:ext cx="476250" cy="59010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0</xdr:row>
      <xdr:rowOff>66676</xdr:rowOff>
    </xdr:from>
    <xdr:to>
      <xdr:col>2</xdr:col>
      <xdr:colOff>106681</xdr:colOff>
      <xdr:row>2</xdr:row>
      <xdr:rowOff>182437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66676"/>
          <a:ext cx="478155" cy="5920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9525</xdr:rowOff>
        </xdr:from>
        <xdr:to>
          <xdr:col>4</xdr:col>
          <xdr:colOff>133350</xdr:colOff>
          <xdr:row>29</xdr:row>
          <xdr:rowOff>257175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Sammelrechnung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66676</xdr:rowOff>
    </xdr:from>
    <xdr:to>
      <xdr:col>2</xdr:col>
      <xdr:colOff>106681</xdr:colOff>
      <xdr:row>2</xdr:row>
      <xdr:rowOff>182437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6" y="66676"/>
          <a:ext cx="476250" cy="5901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9525</xdr:rowOff>
        </xdr:from>
        <xdr:to>
          <xdr:col>4</xdr:col>
          <xdr:colOff>133350</xdr:colOff>
          <xdr:row>29</xdr:row>
          <xdr:rowOff>257175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Sammelrechnung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"/>
  <sheetViews>
    <sheetView showGridLines="0" zoomScaleNormal="100" workbookViewId="0">
      <selection activeCell="J5" sqref="J5:R5"/>
    </sheetView>
  </sheetViews>
  <sheetFormatPr baseColWidth="10" defaultRowHeight="12.75" x14ac:dyDescent="0.2"/>
  <cols>
    <col min="1" max="28" width="3.5703125" style="45" customWidth="1"/>
    <col min="29" max="30" width="11.42578125" style="45"/>
    <col min="31" max="31" width="26.42578125" style="45" bestFit="1" customWidth="1"/>
    <col min="32" max="16384" width="11.42578125" style="45"/>
  </cols>
  <sheetData>
    <row r="1" spans="1:34" ht="18.75" customHeight="1" x14ac:dyDescent="0.2">
      <c r="A1" s="203" t="s">
        <v>25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5"/>
      <c r="AE1" s="202" t="s">
        <v>60</v>
      </c>
      <c r="AF1" s="202"/>
      <c r="AG1" s="202"/>
    </row>
    <row r="2" spans="1:34" ht="18.75" customHeight="1" x14ac:dyDescent="0.2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E2" s="59" t="s">
        <v>85</v>
      </c>
      <c r="AF2" s="60">
        <v>2.5</v>
      </c>
      <c r="AG2" s="60"/>
      <c r="AH2" s="60"/>
    </row>
    <row r="3" spans="1:34" ht="18.75" customHeight="1" thickBo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1"/>
      <c r="AE3" s="59" t="s">
        <v>66</v>
      </c>
      <c r="AF3" s="60">
        <v>17</v>
      </c>
      <c r="AG3" s="60"/>
      <c r="AH3" s="60"/>
    </row>
    <row r="4" spans="1:34" ht="30.75" customHeight="1" thickBo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90"/>
      <c r="AE4" s="59" t="s">
        <v>61</v>
      </c>
      <c r="AF4" s="60">
        <v>0.5</v>
      </c>
      <c r="AG4" s="60"/>
      <c r="AH4" s="60"/>
    </row>
    <row r="5" spans="1:34" ht="21.95" customHeight="1" x14ac:dyDescent="0.2">
      <c r="A5" s="193" t="s">
        <v>31</v>
      </c>
      <c r="B5" s="194"/>
      <c r="C5" s="194"/>
      <c r="D5" s="194"/>
      <c r="E5" s="194"/>
      <c r="F5" s="194"/>
      <c r="G5" s="194"/>
      <c r="H5" s="194"/>
      <c r="I5" s="194"/>
      <c r="J5" s="195"/>
      <c r="K5" s="195"/>
      <c r="L5" s="195"/>
      <c r="M5" s="195"/>
      <c r="N5" s="195"/>
      <c r="O5" s="195"/>
      <c r="P5" s="195"/>
      <c r="Q5" s="195"/>
      <c r="R5" s="195"/>
      <c r="S5" s="173" t="s">
        <v>29</v>
      </c>
      <c r="T5" s="173"/>
      <c r="U5" s="173"/>
      <c r="V5" s="191"/>
      <c r="W5" s="191"/>
      <c r="X5" s="191"/>
      <c r="Y5" s="191"/>
      <c r="Z5" s="191"/>
      <c r="AA5" s="191"/>
      <c r="AB5" s="192"/>
      <c r="AE5" s="59" t="s">
        <v>65</v>
      </c>
      <c r="AF5" s="60">
        <v>0.15</v>
      </c>
      <c r="AH5" s="59"/>
    </row>
    <row r="6" spans="1:34" ht="21.95" customHeight="1" x14ac:dyDescent="0.2">
      <c r="A6" s="175" t="s">
        <v>32</v>
      </c>
      <c r="B6" s="176"/>
      <c r="C6" s="176"/>
      <c r="D6" s="176"/>
      <c r="E6" s="176"/>
      <c r="F6" s="176"/>
      <c r="G6" s="176"/>
      <c r="H6" s="176"/>
      <c r="I6" s="176"/>
      <c r="J6" s="160"/>
      <c r="K6" s="160"/>
      <c r="L6" s="160"/>
      <c r="M6" s="160"/>
      <c r="N6" s="160"/>
      <c r="O6" s="160"/>
      <c r="P6" s="160"/>
      <c r="Q6" s="160"/>
      <c r="R6" s="160"/>
      <c r="S6" s="166" t="s">
        <v>30</v>
      </c>
      <c r="T6" s="166"/>
      <c r="U6" s="166"/>
      <c r="V6" s="160"/>
      <c r="W6" s="160"/>
      <c r="X6" s="160"/>
      <c r="Y6" s="160"/>
      <c r="Z6" s="160"/>
      <c r="AA6" s="160"/>
      <c r="AB6" s="174"/>
      <c r="AE6" s="59" t="s">
        <v>62</v>
      </c>
      <c r="AF6" s="62" t="s">
        <v>68</v>
      </c>
      <c r="AG6" s="62" t="s">
        <v>69</v>
      </c>
      <c r="AH6" s="63" t="s">
        <v>46</v>
      </c>
    </row>
    <row r="7" spans="1:34" ht="21.95" customHeight="1" thickBot="1" x14ac:dyDescent="0.25">
      <c r="A7" s="184" t="s">
        <v>53</v>
      </c>
      <c r="B7" s="185"/>
      <c r="C7" s="185"/>
      <c r="D7" s="185"/>
      <c r="E7" s="185"/>
      <c r="F7" s="185"/>
      <c r="G7" s="185"/>
      <c r="H7" s="185"/>
      <c r="I7" s="185"/>
      <c r="J7" s="177"/>
      <c r="K7" s="178"/>
      <c r="L7" s="177"/>
      <c r="M7" s="178"/>
      <c r="N7" s="177"/>
      <c r="O7" s="178"/>
      <c r="P7" s="177"/>
      <c r="Q7" s="178"/>
      <c r="R7" s="177"/>
      <c r="S7" s="178"/>
      <c r="T7" s="179" t="s">
        <v>54</v>
      </c>
      <c r="U7" s="180"/>
      <c r="V7" s="181"/>
      <c r="W7" s="182"/>
      <c r="X7" s="182"/>
      <c r="Y7" s="182"/>
      <c r="Z7" s="182"/>
      <c r="AA7" s="182"/>
      <c r="AB7" s="183"/>
      <c r="AE7" s="59" t="s">
        <v>70</v>
      </c>
      <c r="AF7" s="60">
        <v>2</v>
      </c>
      <c r="AG7" s="60">
        <v>2</v>
      </c>
      <c r="AH7" s="64">
        <v>8</v>
      </c>
    </row>
    <row r="8" spans="1:34" ht="36.75" customHeight="1" thickBot="1" x14ac:dyDescent="0.25">
      <c r="A8" s="215" t="s">
        <v>47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7"/>
      <c r="AE8" s="59" t="s">
        <v>71</v>
      </c>
      <c r="AF8" s="60">
        <v>0.26</v>
      </c>
      <c r="AG8" s="60">
        <v>0.5</v>
      </c>
      <c r="AH8" s="64">
        <v>50</v>
      </c>
    </row>
    <row r="9" spans="1:34" ht="21.75" customHeight="1" x14ac:dyDescent="0.2">
      <c r="A9" s="193" t="s">
        <v>33</v>
      </c>
      <c r="B9" s="194"/>
      <c r="C9" s="194"/>
      <c r="D9" s="194"/>
      <c r="E9" s="194"/>
      <c r="F9" s="194"/>
      <c r="G9" s="194"/>
      <c r="H9" s="194"/>
      <c r="I9" s="194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9"/>
      <c r="AE9" s="59" t="s">
        <v>72</v>
      </c>
      <c r="AF9" s="60">
        <v>0.13</v>
      </c>
      <c r="AG9" s="60">
        <v>0.2</v>
      </c>
      <c r="AH9" s="64">
        <v>250</v>
      </c>
    </row>
    <row r="10" spans="1:34" ht="21.75" customHeight="1" x14ac:dyDescent="0.2">
      <c r="A10" s="175" t="s">
        <v>34</v>
      </c>
      <c r="B10" s="176"/>
      <c r="C10" s="176"/>
      <c r="D10" s="176"/>
      <c r="E10" s="176"/>
      <c r="F10" s="176"/>
      <c r="G10" s="176"/>
      <c r="H10" s="176"/>
      <c r="I10" s="176"/>
      <c r="J10" s="160"/>
      <c r="K10" s="160"/>
      <c r="L10" s="160"/>
      <c r="M10" s="160"/>
      <c r="N10" s="160"/>
      <c r="O10" s="160"/>
      <c r="P10" s="160"/>
      <c r="Q10" s="166" t="s">
        <v>27</v>
      </c>
      <c r="R10" s="166"/>
      <c r="S10" s="160"/>
      <c r="T10" s="160"/>
      <c r="U10" s="160"/>
      <c r="V10" s="166" t="s">
        <v>3</v>
      </c>
      <c r="W10" s="166"/>
      <c r="X10" s="220"/>
      <c r="Y10" s="220"/>
      <c r="Z10" s="220"/>
      <c r="AA10" s="220"/>
      <c r="AB10" s="221"/>
      <c r="AE10" s="59" t="s">
        <v>63</v>
      </c>
      <c r="AF10" s="60">
        <v>7.0000000000000007E-2</v>
      </c>
      <c r="AG10" s="60">
        <v>0.1</v>
      </c>
      <c r="AH10" s="67">
        <f>SUM(AH8:AH9)</f>
        <v>300</v>
      </c>
    </row>
    <row r="11" spans="1:34" ht="21.75" customHeight="1" x14ac:dyDescent="0.2">
      <c r="A11" s="175" t="s">
        <v>42</v>
      </c>
      <c r="B11" s="176"/>
      <c r="C11" s="176"/>
      <c r="D11" s="176"/>
      <c r="E11" s="176"/>
      <c r="F11" s="176"/>
      <c r="G11" s="176"/>
      <c r="H11" s="176"/>
      <c r="I11" s="176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74"/>
      <c r="AE11" s="59" t="s">
        <v>64</v>
      </c>
      <c r="AF11" s="60">
        <v>69.3</v>
      </c>
      <c r="AG11" s="60">
        <v>109</v>
      </c>
      <c r="AH11" s="59"/>
    </row>
    <row r="12" spans="1:34" ht="21.75" customHeight="1" x14ac:dyDescent="0.2">
      <c r="A12" s="175" t="s">
        <v>43</v>
      </c>
      <c r="B12" s="176"/>
      <c r="C12" s="176"/>
      <c r="D12" s="176"/>
      <c r="E12" s="176"/>
      <c r="F12" s="176"/>
      <c r="G12" s="176"/>
      <c r="H12" s="176"/>
      <c r="I12" s="176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74"/>
      <c r="AE12" s="65"/>
      <c r="AG12" s="60"/>
      <c r="AH12" s="60"/>
    </row>
    <row r="13" spans="1:34" ht="21.75" customHeight="1" x14ac:dyDescent="0.2">
      <c r="A13" s="175" t="s">
        <v>44</v>
      </c>
      <c r="B13" s="176"/>
      <c r="C13" s="176"/>
      <c r="D13" s="176"/>
      <c r="E13" s="176"/>
      <c r="F13" s="176"/>
      <c r="G13" s="176"/>
      <c r="H13" s="176"/>
      <c r="I13" s="176"/>
      <c r="J13" s="166" t="s">
        <v>1</v>
      </c>
      <c r="K13" s="166"/>
      <c r="L13" s="196"/>
      <c r="M13" s="196"/>
      <c r="N13" s="196"/>
      <c r="O13" s="196"/>
      <c r="P13" s="196"/>
      <c r="Q13" s="196"/>
      <c r="R13" s="196"/>
      <c r="S13" s="166" t="s">
        <v>2</v>
      </c>
      <c r="T13" s="166"/>
      <c r="U13" s="166"/>
      <c r="V13" s="197"/>
      <c r="W13" s="160"/>
      <c r="X13" s="160"/>
      <c r="Y13" s="160"/>
      <c r="Z13" s="160"/>
      <c r="AA13" s="160"/>
      <c r="AB13" s="174"/>
      <c r="AE13" s="65"/>
      <c r="AF13" s="60"/>
      <c r="AG13" s="60"/>
    </row>
    <row r="14" spans="1:34" ht="21.75" customHeight="1" thickBot="1" x14ac:dyDescent="0.25">
      <c r="A14" s="184" t="s">
        <v>45</v>
      </c>
      <c r="B14" s="185"/>
      <c r="C14" s="185"/>
      <c r="D14" s="185"/>
      <c r="E14" s="185"/>
      <c r="F14" s="185"/>
      <c r="G14" s="185"/>
      <c r="H14" s="185"/>
      <c r="I14" s="185"/>
      <c r="J14" s="198" t="s">
        <v>1</v>
      </c>
      <c r="K14" s="198"/>
      <c r="L14" s="199"/>
      <c r="M14" s="199"/>
      <c r="N14" s="199"/>
      <c r="O14" s="199"/>
      <c r="P14" s="199"/>
      <c r="Q14" s="199"/>
      <c r="R14" s="199"/>
      <c r="S14" s="198" t="s">
        <v>2</v>
      </c>
      <c r="T14" s="198"/>
      <c r="U14" s="198"/>
      <c r="V14" s="212"/>
      <c r="W14" s="213"/>
      <c r="X14" s="213"/>
      <c r="Y14" s="213"/>
      <c r="Z14" s="213"/>
      <c r="AA14" s="213"/>
      <c r="AB14" s="214"/>
      <c r="AE14" s="65"/>
      <c r="AF14" s="60"/>
      <c r="AG14" s="60"/>
    </row>
    <row r="15" spans="1:34" ht="9.9499999999999993" customHeight="1" thickBo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4"/>
      <c r="S15" s="44"/>
      <c r="T15" s="43"/>
      <c r="U15" s="44"/>
      <c r="V15" s="44"/>
      <c r="W15" s="44"/>
      <c r="X15" s="44"/>
      <c r="Y15" s="44"/>
      <c r="Z15" s="44"/>
      <c r="AA15" s="44"/>
    </row>
    <row r="16" spans="1:34" s="65" customFormat="1" ht="21.75" customHeight="1" x14ac:dyDescent="0.2">
      <c r="A16" s="187" t="s">
        <v>57</v>
      </c>
      <c r="B16" s="173"/>
      <c r="C16" s="173"/>
      <c r="D16" s="173"/>
      <c r="E16" s="173"/>
      <c r="F16" s="173"/>
      <c r="G16" s="173" t="s">
        <v>61</v>
      </c>
      <c r="H16" s="173"/>
      <c r="I16" s="173"/>
      <c r="J16" s="173"/>
      <c r="K16" s="172"/>
      <c r="L16" s="172"/>
      <c r="M16" s="173" t="s">
        <v>62</v>
      </c>
      <c r="N16" s="173"/>
      <c r="O16" s="173"/>
      <c r="P16" s="173"/>
      <c r="Q16" s="173"/>
      <c r="R16" s="173"/>
      <c r="S16" s="173" t="s">
        <v>68</v>
      </c>
      <c r="T16" s="173"/>
      <c r="U16" s="173"/>
      <c r="V16" s="172"/>
      <c r="W16" s="172"/>
      <c r="X16" s="173" t="s">
        <v>69</v>
      </c>
      <c r="Y16" s="173"/>
      <c r="Z16" s="173"/>
      <c r="AA16" s="172"/>
      <c r="AB16" s="186"/>
      <c r="AD16" s="45"/>
      <c r="AG16" s="60"/>
      <c r="AH16" s="60"/>
    </row>
    <row r="17" spans="1:28" ht="36.75" customHeight="1" x14ac:dyDescent="0.2">
      <c r="A17" s="168" t="s">
        <v>87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70"/>
    </row>
    <row r="18" spans="1:28" ht="21.75" customHeight="1" x14ac:dyDescent="0.2">
      <c r="A18" s="171" t="s">
        <v>80</v>
      </c>
      <c r="B18" s="166"/>
      <c r="C18" s="166"/>
      <c r="D18" s="166"/>
      <c r="E18" s="155" t="s">
        <v>81</v>
      </c>
      <c r="F18" s="155"/>
      <c r="G18" s="167"/>
      <c r="H18" s="167"/>
      <c r="I18" s="167"/>
      <c r="J18" s="167"/>
      <c r="K18" s="155" t="s">
        <v>46</v>
      </c>
      <c r="L18" s="155"/>
      <c r="M18" s="156"/>
      <c r="N18" s="156"/>
      <c r="O18" s="166" t="s">
        <v>82</v>
      </c>
      <c r="P18" s="166"/>
      <c r="Q18" s="166"/>
      <c r="R18" s="166"/>
      <c r="S18" s="155" t="s">
        <v>81</v>
      </c>
      <c r="T18" s="155"/>
      <c r="U18" s="167"/>
      <c r="V18" s="167"/>
      <c r="W18" s="167"/>
      <c r="X18" s="167"/>
      <c r="Y18" s="155" t="s">
        <v>46</v>
      </c>
      <c r="Z18" s="155"/>
      <c r="AA18" s="156"/>
      <c r="AB18" s="157"/>
    </row>
    <row r="19" spans="1:28" ht="21.75" customHeight="1" x14ac:dyDescent="0.2">
      <c r="A19" s="171" t="s">
        <v>83</v>
      </c>
      <c r="B19" s="166"/>
      <c r="C19" s="166"/>
      <c r="D19" s="166"/>
      <c r="E19" s="155" t="s">
        <v>81</v>
      </c>
      <c r="F19" s="155"/>
      <c r="G19" s="167"/>
      <c r="H19" s="167"/>
      <c r="I19" s="167"/>
      <c r="J19" s="167"/>
      <c r="K19" s="155" t="s">
        <v>46</v>
      </c>
      <c r="L19" s="155"/>
      <c r="M19" s="156"/>
      <c r="N19" s="156"/>
      <c r="O19" s="166" t="s">
        <v>84</v>
      </c>
      <c r="P19" s="166"/>
      <c r="Q19" s="166"/>
      <c r="R19" s="166"/>
      <c r="S19" s="155" t="s">
        <v>81</v>
      </c>
      <c r="T19" s="155"/>
      <c r="U19" s="167"/>
      <c r="V19" s="167"/>
      <c r="W19" s="167"/>
      <c r="X19" s="167"/>
      <c r="Y19" s="155" t="s">
        <v>46</v>
      </c>
      <c r="Z19" s="155"/>
      <c r="AA19" s="156"/>
      <c r="AB19" s="157"/>
    </row>
    <row r="20" spans="1:28" ht="21.75" customHeight="1" x14ac:dyDescent="0.2">
      <c r="A20" s="158" t="s">
        <v>59</v>
      </c>
      <c r="B20" s="159"/>
      <c r="C20" s="159"/>
      <c r="D20" s="159"/>
      <c r="E20" s="159"/>
      <c r="F20" s="159"/>
      <c r="G20" s="159" t="s">
        <v>26</v>
      </c>
      <c r="H20" s="159"/>
      <c r="I20" s="160"/>
      <c r="J20" s="160"/>
      <c r="K20" s="155" t="s">
        <v>46</v>
      </c>
      <c r="L20" s="155"/>
      <c r="M20" s="161"/>
      <c r="N20" s="162"/>
      <c r="O20" s="163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</row>
    <row r="21" spans="1:28" ht="21.75" customHeight="1" thickBot="1" x14ac:dyDescent="0.25">
      <c r="A21" s="145" t="s">
        <v>79</v>
      </c>
      <c r="B21" s="146"/>
      <c r="C21" s="146"/>
      <c r="D21" s="146"/>
      <c r="E21" s="146"/>
      <c r="F21" s="146"/>
      <c r="G21" s="146"/>
      <c r="H21" s="146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8"/>
    </row>
    <row r="22" spans="1:28" ht="9.75" customHeight="1" thickBo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4"/>
      <c r="S22" s="44"/>
      <c r="T22" s="43"/>
      <c r="U22" s="44"/>
      <c r="V22" s="44"/>
      <c r="W22" s="44"/>
      <c r="X22" s="44"/>
      <c r="Y22" s="44"/>
      <c r="Z22" s="44"/>
      <c r="AA22" s="44"/>
    </row>
    <row r="23" spans="1:28" ht="21.75" customHeight="1" thickBot="1" x14ac:dyDescent="0.2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1" t="s">
        <v>35</v>
      </c>
      <c r="T23" s="152"/>
      <c r="U23" s="152"/>
      <c r="V23" s="152"/>
      <c r="W23" s="152"/>
      <c r="X23" s="153"/>
      <c r="Y23" s="153"/>
      <c r="Z23" s="153"/>
      <c r="AA23" s="153"/>
      <c r="AB23" s="154"/>
    </row>
    <row r="24" spans="1:28" ht="21.75" customHeight="1" x14ac:dyDescent="0.2">
      <c r="A24" s="225" t="s">
        <v>58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7"/>
      <c r="M24" s="228"/>
      <c r="N24" s="229"/>
      <c r="O24" s="229"/>
      <c r="P24" s="229"/>
      <c r="Q24" s="229"/>
      <c r="R24" s="230"/>
      <c r="S24" s="100" t="s">
        <v>36</v>
      </c>
      <c r="T24" s="101"/>
      <c r="U24" s="101"/>
      <c r="V24" s="101"/>
      <c r="W24" s="102"/>
      <c r="X24" s="109"/>
      <c r="Y24" s="110"/>
      <c r="Z24" s="110"/>
      <c r="AA24" s="110"/>
      <c r="AB24" s="111"/>
    </row>
    <row r="25" spans="1:28" ht="21.75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7"/>
      <c r="M25" s="231"/>
      <c r="N25" s="232"/>
      <c r="O25" s="232"/>
      <c r="P25" s="232"/>
      <c r="Q25" s="232"/>
      <c r="R25" s="233"/>
      <c r="S25" s="100"/>
      <c r="T25" s="101"/>
      <c r="U25" s="101"/>
      <c r="V25" s="101"/>
      <c r="W25" s="102"/>
      <c r="X25" s="109"/>
      <c r="Y25" s="110"/>
      <c r="Z25" s="110"/>
      <c r="AA25" s="110"/>
      <c r="AB25" s="111"/>
    </row>
    <row r="26" spans="1:28" ht="21.75" customHeight="1" thickBot="1" x14ac:dyDescent="0.25">
      <c r="A26" s="118" t="s">
        <v>56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222"/>
      <c r="N26" s="223"/>
      <c r="O26" s="223"/>
      <c r="P26" s="223"/>
      <c r="Q26" s="223"/>
      <c r="R26" s="224"/>
      <c r="S26" s="103"/>
      <c r="T26" s="104"/>
      <c r="U26" s="104"/>
      <c r="V26" s="104"/>
      <c r="W26" s="105"/>
      <c r="X26" s="112"/>
      <c r="Y26" s="113"/>
      <c r="Z26" s="113"/>
      <c r="AA26" s="113"/>
      <c r="AB26" s="114"/>
    </row>
    <row r="27" spans="1:28" ht="21.75" customHeight="1" x14ac:dyDescent="0.2">
      <c r="A27" s="140" t="s">
        <v>48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43"/>
      <c r="N27" s="144"/>
      <c r="O27" s="144"/>
      <c r="P27" s="144"/>
      <c r="Q27" s="144"/>
      <c r="R27" s="144"/>
      <c r="S27" s="97" t="s">
        <v>37</v>
      </c>
      <c r="T27" s="98"/>
      <c r="U27" s="98"/>
      <c r="V27" s="98"/>
      <c r="W27" s="99"/>
      <c r="X27" s="106"/>
      <c r="Y27" s="107"/>
      <c r="Z27" s="107"/>
      <c r="AA27" s="107"/>
      <c r="AB27" s="108"/>
    </row>
    <row r="28" spans="1:28" ht="21.75" customHeight="1" x14ac:dyDescent="0.2">
      <c r="A28" s="115" t="s">
        <v>49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200"/>
      <c r="N28" s="201"/>
      <c r="O28" s="201"/>
      <c r="P28" s="201"/>
      <c r="Q28" s="201"/>
      <c r="R28" s="201"/>
      <c r="S28" s="100"/>
      <c r="T28" s="101"/>
      <c r="U28" s="101"/>
      <c r="V28" s="101"/>
      <c r="W28" s="102"/>
      <c r="X28" s="109"/>
      <c r="Y28" s="110"/>
      <c r="Z28" s="110"/>
      <c r="AA28" s="110"/>
      <c r="AB28" s="111"/>
    </row>
    <row r="29" spans="1:28" ht="21.75" customHeight="1" thickBot="1" x14ac:dyDescent="0.25">
      <c r="A29" s="118" t="s">
        <v>50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20"/>
      <c r="M29" s="121"/>
      <c r="N29" s="122"/>
      <c r="O29" s="122"/>
      <c r="P29" s="122"/>
      <c r="Q29" s="122"/>
      <c r="R29" s="122"/>
      <c r="S29" s="103"/>
      <c r="T29" s="104"/>
      <c r="U29" s="104"/>
      <c r="V29" s="104"/>
      <c r="W29" s="105"/>
      <c r="X29" s="112"/>
      <c r="Y29" s="113"/>
      <c r="Z29" s="113"/>
      <c r="AA29" s="113"/>
      <c r="AB29" s="114"/>
    </row>
    <row r="30" spans="1:28" ht="21.75" customHeight="1" thickBot="1" x14ac:dyDescent="0.25">
      <c r="A30" s="126"/>
      <c r="B30" s="127"/>
      <c r="C30" s="127"/>
      <c r="D30" s="127"/>
      <c r="E30" s="127"/>
      <c r="F30" s="128"/>
      <c r="G30" s="129" t="s">
        <v>51</v>
      </c>
      <c r="H30" s="130"/>
      <c r="I30" s="130"/>
      <c r="J30" s="130"/>
      <c r="K30" s="130"/>
      <c r="L30" s="131"/>
      <c r="M30" s="132"/>
      <c r="N30" s="133"/>
      <c r="O30" s="133"/>
      <c r="P30" s="133"/>
      <c r="Q30" s="133"/>
      <c r="R30" s="133"/>
      <c r="S30" s="89" t="s">
        <v>38</v>
      </c>
      <c r="T30" s="90"/>
      <c r="U30" s="90"/>
      <c r="V30" s="90"/>
      <c r="W30" s="91"/>
      <c r="X30" s="123"/>
      <c r="Y30" s="124"/>
      <c r="Z30" s="124"/>
      <c r="AA30" s="124"/>
      <c r="AB30" s="125"/>
    </row>
    <row r="31" spans="1:28" ht="21.75" customHeight="1" thickBot="1" x14ac:dyDescent="0.25">
      <c r="A31" s="134" t="s">
        <v>52</v>
      </c>
      <c r="B31" s="130"/>
      <c r="C31" s="130"/>
      <c r="D31" s="130"/>
      <c r="E31" s="130"/>
      <c r="F31" s="130"/>
      <c r="G31" s="130"/>
      <c r="H31" s="131"/>
      <c r="I31" s="135"/>
      <c r="J31" s="136"/>
      <c r="K31" s="136"/>
      <c r="L31" s="136"/>
      <c r="M31" s="136"/>
      <c r="N31" s="136"/>
      <c r="O31" s="136"/>
      <c r="P31" s="136"/>
      <c r="Q31" s="136"/>
      <c r="R31" s="136"/>
      <c r="S31" s="89" t="s">
        <v>39</v>
      </c>
      <c r="T31" s="90"/>
      <c r="U31" s="90"/>
      <c r="V31" s="90"/>
      <c r="W31" s="91"/>
      <c r="X31" s="137"/>
      <c r="Y31" s="138"/>
      <c r="Z31" s="138"/>
      <c r="AA31" s="138"/>
      <c r="AB31" s="139"/>
    </row>
    <row r="32" spans="1:28" ht="21.75" customHeight="1" thickBot="1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9" t="s">
        <v>40</v>
      </c>
      <c r="T32" s="90"/>
      <c r="U32" s="90"/>
      <c r="V32" s="90"/>
      <c r="W32" s="91"/>
      <c r="X32" s="92"/>
      <c r="Y32" s="93"/>
      <c r="Z32" s="93"/>
      <c r="AA32" s="93"/>
      <c r="AB32" s="94"/>
    </row>
    <row r="33" spans="1:28" ht="9.75" customHeight="1" x14ac:dyDescent="0.2">
      <c r="A33" s="95"/>
      <c r="B33" s="95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8" ht="54.75" customHeight="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79"/>
      <c r="O34" s="6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ht="14.1" customHeight="1" x14ac:dyDescent="0.2">
      <c r="A35" s="86" t="s">
        <v>41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68"/>
      <c r="P35" s="87" t="s">
        <v>55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</row>
  </sheetData>
  <sheetProtection algorithmName="SHA-512" hashValue="470hh3KsiMrfhx6QnvF02eHPE/HQmd6eb8JCsQWEkrF1V3ASNHsXiUWyKMBX1vwKBYn5Y/6WEEnOOJcs9lGA1Q==" saltValue="TRltZjim0sB9zp+nv5/iFg==" spinCount="100000" sheet="1" objects="1" scenarios="1" selectLockedCells="1"/>
  <mergeCells count="113">
    <mergeCell ref="M28:R28"/>
    <mergeCell ref="AE1:AG1"/>
    <mergeCell ref="A1:AB3"/>
    <mergeCell ref="S14:U14"/>
    <mergeCell ref="V14:AB14"/>
    <mergeCell ref="A8:AB8"/>
    <mergeCell ref="Q10:R10"/>
    <mergeCell ref="V10:W10"/>
    <mergeCell ref="A9:I9"/>
    <mergeCell ref="J9:AB9"/>
    <mergeCell ref="S10:U10"/>
    <mergeCell ref="X10:AB10"/>
    <mergeCell ref="A10:I10"/>
    <mergeCell ref="A26:L26"/>
    <mergeCell ref="M26:R26"/>
    <mergeCell ref="A24:L25"/>
    <mergeCell ref="M24:R25"/>
    <mergeCell ref="S24:W26"/>
    <mergeCell ref="X24:AB26"/>
    <mergeCell ref="A19:D19"/>
    <mergeCell ref="E19:F19"/>
    <mergeCell ref="G19:J19"/>
    <mergeCell ref="K19:L19"/>
    <mergeCell ref="M19:N19"/>
    <mergeCell ref="S5:U5"/>
    <mergeCell ref="A4:AB4"/>
    <mergeCell ref="V5:AB5"/>
    <mergeCell ref="A5:I5"/>
    <mergeCell ref="J5:R5"/>
    <mergeCell ref="J10:P10"/>
    <mergeCell ref="J11:AB11"/>
    <mergeCell ref="A14:I14"/>
    <mergeCell ref="A13:I13"/>
    <mergeCell ref="L13:R13"/>
    <mergeCell ref="V13:AB13"/>
    <mergeCell ref="J14:K14"/>
    <mergeCell ref="L14:R14"/>
    <mergeCell ref="J13:K13"/>
    <mergeCell ref="S13:U13"/>
    <mergeCell ref="A12:I12"/>
    <mergeCell ref="J12:AB12"/>
    <mergeCell ref="A11:I11"/>
    <mergeCell ref="K16:L16"/>
    <mergeCell ref="M16:R16"/>
    <mergeCell ref="S16:U16"/>
    <mergeCell ref="V16:W16"/>
    <mergeCell ref="X16:Z16"/>
    <mergeCell ref="V6:AB6"/>
    <mergeCell ref="A6:I6"/>
    <mergeCell ref="J6:R6"/>
    <mergeCell ref="J7:K7"/>
    <mergeCell ref="L7:M7"/>
    <mergeCell ref="N7:O7"/>
    <mergeCell ref="P7:Q7"/>
    <mergeCell ref="T7:U7"/>
    <mergeCell ref="R7:S7"/>
    <mergeCell ref="V7:AB7"/>
    <mergeCell ref="A7:I7"/>
    <mergeCell ref="S6:U6"/>
    <mergeCell ref="AA16:AB16"/>
    <mergeCell ref="A16:F16"/>
    <mergeCell ref="G16:J16"/>
    <mergeCell ref="A17:AB17"/>
    <mergeCell ref="A18:D18"/>
    <mergeCell ref="E18:F18"/>
    <mergeCell ref="G18:J18"/>
    <mergeCell ref="M18:N18"/>
    <mergeCell ref="O18:R18"/>
    <mergeCell ref="S18:T18"/>
    <mergeCell ref="U18:X18"/>
    <mergeCell ref="Y18:Z18"/>
    <mergeCell ref="AA18:AB18"/>
    <mergeCell ref="K18:L18"/>
    <mergeCell ref="A21:H21"/>
    <mergeCell ref="I21:AB21"/>
    <mergeCell ref="A23:R23"/>
    <mergeCell ref="S23:W23"/>
    <mergeCell ref="X23:AB23"/>
    <mergeCell ref="Y19:Z19"/>
    <mergeCell ref="AA19:AB19"/>
    <mergeCell ref="A20:F20"/>
    <mergeCell ref="G20:H20"/>
    <mergeCell ref="I20:J20"/>
    <mergeCell ref="K20:L20"/>
    <mergeCell ref="M20:N20"/>
    <mergeCell ref="O20:AB20"/>
    <mergeCell ref="O19:R19"/>
    <mergeCell ref="S19:T19"/>
    <mergeCell ref="U19:X19"/>
    <mergeCell ref="A35:M35"/>
    <mergeCell ref="P35:AB35"/>
    <mergeCell ref="A32:R32"/>
    <mergeCell ref="S32:W32"/>
    <mergeCell ref="X32:AB32"/>
    <mergeCell ref="A33:B33"/>
    <mergeCell ref="A34:M34"/>
    <mergeCell ref="P34:AB34"/>
    <mergeCell ref="S27:W29"/>
    <mergeCell ref="X27:AB29"/>
    <mergeCell ref="A28:L28"/>
    <mergeCell ref="A29:L29"/>
    <mergeCell ref="M29:R29"/>
    <mergeCell ref="S30:W30"/>
    <mergeCell ref="X30:AB30"/>
    <mergeCell ref="A30:F30"/>
    <mergeCell ref="G30:L30"/>
    <mergeCell ref="M30:R30"/>
    <mergeCell ref="A31:H31"/>
    <mergeCell ref="I31:R31"/>
    <mergeCell ref="S31:W31"/>
    <mergeCell ref="X31:AB31"/>
    <mergeCell ref="A27:L27"/>
    <mergeCell ref="M27:R27"/>
  </mergeCells>
  <conditionalFormatting sqref="AC21:AD21">
    <cfRule type="cellIs" dxfId="4" priority="7" stopIfTrue="1" operator="equal">
      <formula>"Eingabe prüfen"</formula>
    </cfRule>
  </conditionalFormatting>
  <conditionalFormatting sqref="S31">
    <cfRule type="cellIs" dxfId="3" priority="1" stopIfTrue="1" operator="equal">
      <formula>"Eingabe prüfen"</formula>
    </cfRule>
  </conditionalFormatting>
  <conditionalFormatting sqref="X29">
    <cfRule type="cellIs" dxfId="2" priority="2" stopIfTrue="1" operator="equal">
      <formula>"Eingabe prüfen"</formula>
    </cfRule>
  </conditionalFormatting>
  <dataValidations count="1">
    <dataValidation type="custom" allowBlank="1" showInputMessage="1" showErrorMessage="1" error="Bitte nur ein Feld ankreuzen!" sqref="B16:AB16 A16:A17" xr:uid="{CD254E1B-7EE9-40AB-9CBA-4AD4A005886C}">
      <formula1>COUNTIF($A16:$AB16,"x")&lt;2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headerFooter alignWithMargins="0">
    <oddFooter>&amp;L&amp;"Arial,Kursiv"&amp;8Formular-Version 02.2025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5" r:id="rId4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9525</xdr:rowOff>
                  </from>
                  <to>
                    <xdr:col>4</xdr:col>
                    <xdr:colOff>133350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31C8-58E8-4C16-9699-0051B9A7FF66}">
  <dimension ref="A1:AT56"/>
  <sheetViews>
    <sheetView showGridLines="0" tabSelected="1" zoomScaleNormal="100" workbookViewId="0">
      <selection activeCell="J5" sqref="J5:R5"/>
    </sheetView>
  </sheetViews>
  <sheetFormatPr baseColWidth="10" defaultRowHeight="12.75" x14ac:dyDescent="0.2"/>
  <cols>
    <col min="1" max="28" width="3.5703125" style="45" customWidth="1"/>
    <col min="29" max="30" width="11.42578125" style="45"/>
    <col min="31" max="31" width="26.42578125" style="45" bestFit="1" customWidth="1"/>
    <col min="32" max="35" width="11.42578125" style="45"/>
    <col min="36" max="46" width="11.42578125" style="45" hidden="1" customWidth="1"/>
    <col min="47" max="16384" width="11.42578125" style="45"/>
  </cols>
  <sheetData>
    <row r="1" spans="1:46" ht="18.75" customHeight="1" x14ac:dyDescent="0.25">
      <c r="A1" s="203" t="s">
        <v>25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5"/>
      <c r="AE1" s="202" t="s">
        <v>60</v>
      </c>
      <c r="AF1" s="202"/>
      <c r="AG1" s="202"/>
      <c r="AJ1" s="256" t="s">
        <v>28</v>
      </c>
      <c r="AK1" s="256"/>
      <c r="AL1" s="256"/>
      <c r="AM1" s="256"/>
      <c r="AN1" s="256"/>
      <c r="AO1" s="256"/>
      <c r="AP1" s="256"/>
      <c r="AQ1" s="256"/>
      <c r="AR1" s="256"/>
      <c r="AS1" s="256"/>
      <c r="AT1" s="256"/>
    </row>
    <row r="2" spans="1:46" ht="18.75" customHeight="1" thickBot="1" x14ac:dyDescent="0.25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8"/>
      <c r="AE2" s="59" t="s">
        <v>85</v>
      </c>
      <c r="AF2" s="60">
        <v>2.5</v>
      </c>
      <c r="AG2" s="60"/>
      <c r="AH2" s="60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ht="18.75" customHeight="1" thickBot="1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1"/>
      <c r="AE3" s="59" t="s">
        <v>66</v>
      </c>
      <c r="AF3" s="60">
        <v>17</v>
      </c>
      <c r="AG3" s="60"/>
      <c r="AH3" s="60"/>
      <c r="AJ3" s="1"/>
      <c r="AK3" s="2"/>
      <c r="AL3" s="3"/>
      <c r="AM3" s="1"/>
      <c r="AN3" s="4" t="s">
        <v>4</v>
      </c>
      <c r="AO3" s="5" t="s">
        <v>5</v>
      </c>
      <c r="AP3" s="1"/>
      <c r="AQ3" s="6">
        <v>1</v>
      </c>
      <c r="AR3" s="7"/>
      <c r="AS3" s="8">
        <v>0</v>
      </c>
      <c r="AT3" s="9">
        <v>0</v>
      </c>
    </row>
    <row r="4" spans="1:46" ht="30.75" customHeight="1" thickBo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90"/>
      <c r="AE4" s="59" t="s">
        <v>61</v>
      </c>
      <c r="AF4" s="60">
        <v>0.5</v>
      </c>
      <c r="AG4" s="60"/>
      <c r="AH4" s="60"/>
      <c r="AJ4" s="10" t="s">
        <v>6</v>
      </c>
      <c r="AK4" s="11" t="s">
        <v>7</v>
      </c>
      <c r="AL4" s="7" t="s">
        <v>8</v>
      </c>
      <c r="AM4" s="11" t="s">
        <v>9</v>
      </c>
      <c r="AN4" s="12">
        <v>0.5</v>
      </c>
      <c r="AO4" s="48">
        <f>AF2</f>
        <v>2.5</v>
      </c>
      <c r="AP4" s="1"/>
      <c r="AQ4" s="13" t="s">
        <v>10</v>
      </c>
      <c r="AR4" s="11" t="s">
        <v>11</v>
      </c>
      <c r="AS4" s="1" t="s">
        <v>12</v>
      </c>
      <c r="AT4" s="14" t="s">
        <v>13</v>
      </c>
    </row>
    <row r="5" spans="1:46" ht="21.95" customHeight="1" thickBot="1" x14ac:dyDescent="0.25">
      <c r="A5" s="193" t="s">
        <v>31</v>
      </c>
      <c r="B5" s="194"/>
      <c r="C5" s="194"/>
      <c r="D5" s="194"/>
      <c r="E5" s="194"/>
      <c r="F5" s="194"/>
      <c r="G5" s="194"/>
      <c r="H5" s="194"/>
      <c r="I5" s="194"/>
      <c r="J5" s="195"/>
      <c r="K5" s="195"/>
      <c r="L5" s="195"/>
      <c r="M5" s="195"/>
      <c r="N5" s="195"/>
      <c r="O5" s="195"/>
      <c r="P5" s="195"/>
      <c r="Q5" s="195"/>
      <c r="R5" s="195"/>
      <c r="S5" s="173" t="s">
        <v>29</v>
      </c>
      <c r="T5" s="173"/>
      <c r="U5" s="173"/>
      <c r="V5" s="191"/>
      <c r="W5" s="191"/>
      <c r="X5" s="191"/>
      <c r="Y5" s="191"/>
      <c r="Z5" s="191"/>
      <c r="AA5" s="191"/>
      <c r="AB5" s="192"/>
      <c r="AE5" s="59" t="s">
        <v>65</v>
      </c>
      <c r="AF5" s="60">
        <v>0.15</v>
      </c>
      <c r="AH5" s="59"/>
      <c r="AJ5" s="15">
        <f>L13</f>
        <v>0</v>
      </c>
      <c r="AK5" s="2">
        <v>0</v>
      </c>
      <c r="AL5" s="16">
        <f>L14</f>
        <v>0</v>
      </c>
      <c r="AM5" s="17">
        <f>VLOOKUP(AL5,AJ5:AK33,2,FALSE)</f>
        <v>0</v>
      </c>
      <c r="AN5" s="18">
        <f>AM5*AN4</f>
        <v>0</v>
      </c>
      <c r="AO5" s="19">
        <f>IF(AM5=0.5,"",AN5*AO4*24)</f>
        <v>0</v>
      </c>
      <c r="AP5" s="1"/>
      <c r="AQ5" s="20">
        <f>V13</f>
        <v>0</v>
      </c>
      <c r="AR5" s="3" t="str">
        <f>IF(AM5&gt;0,AQ3-AQ5,"")</f>
        <v/>
      </c>
      <c r="AS5" s="85">
        <f>V14</f>
        <v>0</v>
      </c>
      <c r="AT5" s="21" t="str">
        <f>IF(AM5&gt;0,AS5-AS3+AT3,"")</f>
        <v/>
      </c>
    </row>
    <row r="6" spans="1:46" ht="21.95" customHeight="1" thickBot="1" x14ac:dyDescent="0.25">
      <c r="A6" s="175" t="s">
        <v>32</v>
      </c>
      <c r="B6" s="176"/>
      <c r="C6" s="176"/>
      <c r="D6" s="176"/>
      <c r="E6" s="176"/>
      <c r="F6" s="176"/>
      <c r="G6" s="176"/>
      <c r="H6" s="176"/>
      <c r="I6" s="176"/>
      <c r="J6" s="160"/>
      <c r="K6" s="160"/>
      <c r="L6" s="160"/>
      <c r="M6" s="160"/>
      <c r="N6" s="160"/>
      <c r="O6" s="160"/>
      <c r="P6" s="160"/>
      <c r="Q6" s="160"/>
      <c r="R6" s="160"/>
      <c r="S6" s="166" t="s">
        <v>30</v>
      </c>
      <c r="T6" s="166"/>
      <c r="U6" s="166"/>
      <c r="V6" s="160"/>
      <c r="W6" s="160"/>
      <c r="X6" s="160"/>
      <c r="Y6" s="160"/>
      <c r="Z6" s="160"/>
      <c r="AA6" s="160"/>
      <c r="AB6" s="174"/>
      <c r="AE6" s="59" t="s">
        <v>62</v>
      </c>
      <c r="AF6" s="62" t="s">
        <v>68</v>
      </c>
      <c r="AG6" s="62" t="s">
        <v>69</v>
      </c>
      <c r="AH6" s="63" t="s">
        <v>46</v>
      </c>
      <c r="AJ6" s="22">
        <f>AJ5+1</f>
        <v>1</v>
      </c>
      <c r="AK6" s="23">
        <v>0.5</v>
      </c>
      <c r="AL6" s="1"/>
      <c r="AM6" s="1" t="s">
        <v>14</v>
      </c>
      <c r="AN6" s="3" t="str">
        <f>IF(AR10="",AR6,AR10)</f>
        <v/>
      </c>
      <c r="AO6" s="24" t="str">
        <f>IF(AN6="","",AN6*AO4*24)</f>
        <v/>
      </c>
      <c r="AP6" s="1"/>
      <c r="AQ6" s="25" t="s">
        <v>15</v>
      </c>
      <c r="AR6" s="46" t="str">
        <f>IF(AR5="","",IF(AR5&gt;AN4,AN4,AR5))</f>
        <v/>
      </c>
      <c r="AS6" s="26" t="s">
        <v>15</v>
      </c>
      <c r="AT6" s="27" t="str">
        <f>IF(AT5="","",IF(AT5&gt;AN4,AN4,AT5))</f>
        <v/>
      </c>
    </row>
    <row r="7" spans="1:46" ht="21.95" customHeight="1" thickBot="1" x14ac:dyDescent="0.25">
      <c r="A7" s="184" t="s">
        <v>53</v>
      </c>
      <c r="B7" s="185"/>
      <c r="C7" s="185"/>
      <c r="D7" s="185"/>
      <c r="E7" s="185"/>
      <c r="F7" s="185"/>
      <c r="G7" s="185"/>
      <c r="H7" s="185"/>
      <c r="I7" s="185"/>
      <c r="J7" s="177"/>
      <c r="K7" s="178"/>
      <c r="L7" s="177"/>
      <c r="M7" s="178"/>
      <c r="N7" s="177"/>
      <c r="O7" s="178"/>
      <c r="P7" s="177"/>
      <c r="Q7" s="178"/>
      <c r="R7" s="177"/>
      <c r="S7" s="178"/>
      <c r="T7" s="179" t="s">
        <v>54</v>
      </c>
      <c r="U7" s="180"/>
      <c r="V7" s="181"/>
      <c r="W7" s="182"/>
      <c r="X7" s="182"/>
      <c r="Y7" s="182"/>
      <c r="Z7" s="182"/>
      <c r="AA7" s="182"/>
      <c r="AB7" s="183"/>
      <c r="AE7" s="59" t="s">
        <v>70</v>
      </c>
      <c r="AF7" s="60">
        <v>2</v>
      </c>
      <c r="AG7" s="60">
        <v>2</v>
      </c>
      <c r="AH7" s="64">
        <v>8</v>
      </c>
      <c r="AJ7" s="22">
        <f t="shared" ref="AJ7:AJ56" si="0">AJ6+1</f>
        <v>2</v>
      </c>
      <c r="AK7" s="28">
        <v>1</v>
      </c>
      <c r="AL7" s="1"/>
      <c r="AM7" s="1" t="s">
        <v>16</v>
      </c>
      <c r="AN7" s="3" t="str">
        <f>IF(AT10="",AT6,AT10)</f>
        <v/>
      </c>
      <c r="AO7" s="24" t="str">
        <f>IF(AN7="","",AN7*AO4*24)</f>
        <v/>
      </c>
      <c r="AP7" s="1"/>
      <c r="AQ7" s="1" t="s">
        <v>17</v>
      </c>
      <c r="AR7" s="29" t="str">
        <f>IF(AR6="","",IF(AR6=AN4,"",HOUR(AR6)))</f>
        <v/>
      </c>
      <c r="AS7" s="1"/>
      <c r="AT7" s="29" t="str">
        <f>IF(AT6="","",IF(AT6=AN4,"",HOUR(AT6)))</f>
        <v/>
      </c>
    </row>
    <row r="8" spans="1:46" ht="36.75" customHeight="1" thickBot="1" x14ac:dyDescent="0.25">
      <c r="A8" s="215" t="s">
        <v>47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7"/>
      <c r="AE8" s="59" t="s">
        <v>71</v>
      </c>
      <c r="AF8" s="60">
        <v>0.26</v>
      </c>
      <c r="AG8" s="60">
        <v>0.5</v>
      </c>
      <c r="AH8" s="64">
        <v>50</v>
      </c>
      <c r="AJ8" s="22">
        <f t="shared" si="0"/>
        <v>3</v>
      </c>
      <c r="AK8" s="28">
        <v>2</v>
      </c>
      <c r="AL8" s="30"/>
      <c r="AM8" s="1" t="s">
        <v>18</v>
      </c>
      <c r="AN8" s="3" t="str">
        <f>AR19</f>
        <v/>
      </c>
      <c r="AO8" s="31" t="str">
        <f>IF(AN8="","",AN8*AO4*24)</f>
        <v/>
      </c>
      <c r="AP8" s="1"/>
      <c r="AQ8" s="1" t="s">
        <v>19</v>
      </c>
      <c r="AR8" s="29" t="str">
        <f>(IF(AR6="","",IF(AR6=AN4,"",MINUTE(AR6))))</f>
        <v/>
      </c>
      <c r="AS8" s="1"/>
      <c r="AT8" s="29" t="str">
        <f>IF(AT6="","",IF(AT6=AN4,"",MINUTE(AT6)))</f>
        <v/>
      </c>
    </row>
    <row r="9" spans="1:46" ht="21.75" customHeight="1" thickBot="1" x14ac:dyDescent="0.25">
      <c r="A9" s="193" t="s">
        <v>33</v>
      </c>
      <c r="B9" s="194"/>
      <c r="C9" s="194"/>
      <c r="D9" s="194"/>
      <c r="E9" s="194"/>
      <c r="F9" s="194"/>
      <c r="G9" s="194"/>
      <c r="H9" s="194"/>
      <c r="I9" s="194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9"/>
      <c r="AE9" s="59" t="s">
        <v>72</v>
      </c>
      <c r="AF9" s="60">
        <v>0.13</v>
      </c>
      <c r="AG9" s="60">
        <v>0.2</v>
      </c>
      <c r="AH9" s="64">
        <v>250</v>
      </c>
      <c r="AJ9" s="22">
        <f t="shared" si="0"/>
        <v>4</v>
      </c>
      <c r="AK9" s="28">
        <v>3</v>
      </c>
      <c r="AL9" s="30"/>
      <c r="AM9" s="32" t="s">
        <v>20</v>
      </c>
      <c r="AN9" s="33"/>
      <c r="AO9" s="34">
        <f>IF(OR(V13="",V14=""),0,SUM(AO5:AO8))</f>
        <v>0</v>
      </c>
      <c r="AP9" s="1"/>
      <c r="AQ9" s="1" t="s">
        <v>21</v>
      </c>
      <c r="AR9" s="29" t="b">
        <f>IF(AR8&lt;60,IF(AR8&gt;0,60/60,0))</f>
        <v>0</v>
      </c>
      <c r="AS9" s="47"/>
      <c r="AT9" s="29" t="b">
        <f>IF(AT8&lt;60,IF(AT8&gt;0,60/60,0))</f>
        <v>0</v>
      </c>
    </row>
    <row r="10" spans="1:46" ht="21.75" customHeight="1" x14ac:dyDescent="0.2">
      <c r="A10" s="175" t="s">
        <v>34</v>
      </c>
      <c r="B10" s="176"/>
      <c r="C10" s="176"/>
      <c r="D10" s="176"/>
      <c r="E10" s="176"/>
      <c r="F10" s="176"/>
      <c r="G10" s="176"/>
      <c r="H10" s="176"/>
      <c r="I10" s="176"/>
      <c r="J10" s="160"/>
      <c r="K10" s="160"/>
      <c r="L10" s="160"/>
      <c r="M10" s="160"/>
      <c r="N10" s="160"/>
      <c r="O10" s="160"/>
      <c r="P10" s="160"/>
      <c r="Q10" s="166" t="s">
        <v>27</v>
      </c>
      <c r="R10" s="166"/>
      <c r="S10" s="160"/>
      <c r="T10" s="160"/>
      <c r="U10" s="160"/>
      <c r="V10" s="166" t="s">
        <v>3</v>
      </c>
      <c r="W10" s="166"/>
      <c r="X10" s="220"/>
      <c r="Y10" s="220"/>
      <c r="Z10" s="220"/>
      <c r="AA10" s="220"/>
      <c r="AB10" s="221"/>
      <c r="AE10" s="59" t="s">
        <v>63</v>
      </c>
      <c r="AF10" s="60">
        <v>7.0000000000000007E-2</v>
      </c>
      <c r="AG10" s="60">
        <v>0.1</v>
      </c>
      <c r="AH10" s="67">
        <f>SUM(AH8:AH9)</f>
        <v>300</v>
      </c>
      <c r="AJ10" s="22">
        <f t="shared" si="0"/>
        <v>5</v>
      </c>
      <c r="AK10" s="28">
        <v>4</v>
      </c>
      <c r="AL10" s="1"/>
      <c r="AM10" s="254" t="s">
        <v>86</v>
      </c>
      <c r="AN10" s="254"/>
      <c r="AO10" s="254"/>
      <c r="AP10" s="1"/>
      <c r="AQ10" s="1" t="s">
        <v>22</v>
      </c>
      <c r="AR10" s="35" t="str">
        <f>IF(AR7="","",IF((AR7+AR9)/24&gt;AN4,AN4,(AR7+AR9)/24))</f>
        <v/>
      </c>
      <c r="AS10" s="47"/>
      <c r="AT10" s="35" t="str">
        <f>IF(AT7="","",IF((AT7+AT9)/24&gt;AN4,AN4,(AT7+AT9)/24))</f>
        <v/>
      </c>
    </row>
    <row r="11" spans="1:46" ht="21.75" customHeight="1" x14ac:dyDescent="0.2">
      <c r="A11" s="175" t="s">
        <v>42</v>
      </c>
      <c r="B11" s="176"/>
      <c r="C11" s="176"/>
      <c r="D11" s="176"/>
      <c r="E11" s="176"/>
      <c r="F11" s="176"/>
      <c r="G11" s="176"/>
      <c r="H11" s="176"/>
      <c r="I11" s="176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74"/>
      <c r="AE11" s="59" t="s">
        <v>64</v>
      </c>
      <c r="AF11" s="60">
        <v>69.3</v>
      </c>
      <c r="AG11" s="60">
        <v>109</v>
      </c>
      <c r="AH11" s="59"/>
      <c r="AJ11" s="22">
        <f t="shared" si="0"/>
        <v>6</v>
      </c>
      <c r="AK11" s="28">
        <v>5</v>
      </c>
      <c r="AL11" s="1"/>
      <c r="AM11" s="255"/>
      <c r="AN11" s="255"/>
      <c r="AO11" s="255"/>
      <c r="AP11" s="1"/>
      <c r="AQ11" s="1"/>
      <c r="AR11" s="1"/>
      <c r="AS11" s="1"/>
      <c r="AT11" s="1"/>
    </row>
    <row r="12" spans="1:46" ht="21.75" customHeight="1" thickBot="1" x14ac:dyDescent="0.25">
      <c r="A12" s="175" t="s">
        <v>43</v>
      </c>
      <c r="B12" s="176"/>
      <c r="C12" s="176"/>
      <c r="D12" s="176"/>
      <c r="E12" s="176"/>
      <c r="F12" s="176"/>
      <c r="G12" s="176"/>
      <c r="H12" s="176"/>
      <c r="I12" s="176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74"/>
      <c r="AE12" s="65"/>
      <c r="AG12" s="60"/>
      <c r="AH12" s="60"/>
      <c r="AJ12" s="22">
        <f t="shared" si="0"/>
        <v>7</v>
      </c>
      <c r="AK12" s="28">
        <v>6</v>
      </c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1.75" customHeight="1" x14ac:dyDescent="0.2">
      <c r="A13" s="175" t="s">
        <v>44</v>
      </c>
      <c r="B13" s="176"/>
      <c r="C13" s="176"/>
      <c r="D13" s="176"/>
      <c r="E13" s="176"/>
      <c r="F13" s="176"/>
      <c r="G13" s="176"/>
      <c r="H13" s="176"/>
      <c r="I13" s="176"/>
      <c r="J13" s="166" t="s">
        <v>1</v>
      </c>
      <c r="K13" s="166"/>
      <c r="L13" s="196"/>
      <c r="M13" s="196"/>
      <c r="N13" s="196"/>
      <c r="O13" s="196"/>
      <c r="P13" s="196"/>
      <c r="Q13" s="196"/>
      <c r="R13" s="196"/>
      <c r="S13" s="166" t="s">
        <v>2</v>
      </c>
      <c r="T13" s="166"/>
      <c r="U13" s="166"/>
      <c r="V13" s="197"/>
      <c r="W13" s="160"/>
      <c r="X13" s="160"/>
      <c r="Y13" s="160"/>
      <c r="Z13" s="160"/>
      <c r="AA13" s="160"/>
      <c r="AB13" s="174"/>
      <c r="AE13" s="65"/>
      <c r="AF13" s="60"/>
      <c r="AG13" s="60"/>
      <c r="AJ13" s="22">
        <f t="shared" si="0"/>
        <v>8</v>
      </c>
      <c r="AK13" s="28">
        <v>7</v>
      </c>
      <c r="AL13" s="1"/>
      <c r="AM13" s="1"/>
      <c r="AN13" s="1"/>
      <c r="AO13" s="1"/>
      <c r="AP13" s="1"/>
      <c r="AQ13" s="36"/>
      <c r="AR13" s="37">
        <v>0.125</v>
      </c>
      <c r="AS13" s="1"/>
      <c r="AT13" s="1"/>
    </row>
    <row r="14" spans="1:46" ht="21.75" customHeight="1" thickBot="1" x14ac:dyDescent="0.25">
      <c r="A14" s="184" t="s">
        <v>45</v>
      </c>
      <c r="B14" s="185"/>
      <c r="C14" s="185"/>
      <c r="D14" s="185"/>
      <c r="E14" s="185"/>
      <c r="F14" s="185"/>
      <c r="G14" s="185"/>
      <c r="H14" s="185"/>
      <c r="I14" s="185"/>
      <c r="J14" s="198" t="s">
        <v>1</v>
      </c>
      <c r="K14" s="198"/>
      <c r="L14" s="253"/>
      <c r="M14" s="199"/>
      <c r="N14" s="199"/>
      <c r="O14" s="199"/>
      <c r="P14" s="199"/>
      <c r="Q14" s="199"/>
      <c r="R14" s="199"/>
      <c r="S14" s="198" t="s">
        <v>2</v>
      </c>
      <c r="T14" s="198"/>
      <c r="U14" s="198"/>
      <c r="V14" s="212"/>
      <c r="W14" s="213"/>
      <c r="X14" s="213"/>
      <c r="Y14" s="213"/>
      <c r="Z14" s="213"/>
      <c r="AA14" s="213"/>
      <c r="AB14" s="214"/>
      <c r="AE14" s="65"/>
      <c r="AF14" s="60"/>
      <c r="AG14" s="60"/>
      <c r="AJ14" s="22">
        <f t="shared" si="0"/>
        <v>9</v>
      </c>
      <c r="AK14" s="28">
        <v>8</v>
      </c>
      <c r="AL14" s="1"/>
      <c r="AM14" s="1"/>
      <c r="AN14" s="1"/>
      <c r="AO14" s="1"/>
      <c r="AP14" s="1"/>
      <c r="AQ14" s="38" t="s">
        <v>18</v>
      </c>
      <c r="AR14" s="39">
        <f>IF(AJ5=AL5,AS5-AQ5,"")</f>
        <v>0</v>
      </c>
      <c r="AS14" s="1"/>
      <c r="AT14" s="1"/>
    </row>
    <row r="15" spans="1:46" ht="9.9499999999999993" customHeight="1" thickBo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4"/>
      <c r="R15" s="44"/>
      <c r="S15" s="44"/>
      <c r="T15" s="43"/>
      <c r="U15" s="44"/>
      <c r="V15" s="44"/>
      <c r="W15" s="44"/>
      <c r="X15" s="44"/>
      <c r="Y15" s="44"/>
      <c r="Z15" s="44"/>
      <c r="AA15" s="44"/>
      <c r="AJ15" s="22">
        <f t="shared" si="0"/>
        <v>10</v>
      </c>
      <c r="AK15" s="28">
        <v>9</v>
      </c>
      <c r="AL15" s="1"/>
      <c r="AM15" s="1"/>
      <c r="AN15" s="1"/>
      <c r="AO15" s="1"/>
      <c r="AP15" s="1"/>
      <c r="AQ15" s="38" t="s">
        <v>23</v>
      </c>
      <c r="AR15" s="39" t="str">
        <f>IF(AR14="","",IF(AR14&lt;=AR13,"",IF(AR14&gt;=AN4,AN4,AR14)))</f>
        <v/>
      </c>
      <c r="AS15" s="1"/>
      <c r="AT15" s="1"/>
    </row>
    <row r="16" spans="1:46" s="65" customFormat="1" ht="21.75" customHeight="1" x14ac:dyDescent="0.2">
      <c r="A16" s="187" t="s">
        <v>57</v>
      </c>
      <c r="B16" s="173"/>
      <c r="C16" s="173"/>
      <c r="D16" s="173"/>
      <c r="E16" s="173"/>
      <c r="F16" s="173"/>
      <c r="G16" s="173" t="s">
        <v>61</v>
      </c>
      <c r="H16" s="173"/>
      <c r="I16" s="173"/>
      <c r="J16" s="173"/>
      <c r="K16" s="172"/>
      <c r="L16" s="172"/>
      <c r="M16" s="173" t="s">
        <v>62</v>
      </c>
      <c r="N16" s="173"/>
      <c r="O16" s="173"/>
      <c r="P16" s="173"/>
      <c r="Q16" s="173"/>
      <c r="R16" s="173"/>
      <c r="S16" s="173" t="s">
        <v>68</v>
      </c>
      <c r="T16" s="173"/>
      <c r="U16" s="173"/>
      <c r="V16" s="172"/>
      <c r="W16" s="172"/>
      <c r="X16" s="173" t="s">
        <v>69</v>
      </c>
      <c r="Y16" s="173"/>
      <c r="Z16" s="173"/>
      <c r="AA16" s="172"/>
      <c r="AB16" s="186"/>
      <c r="AD16" s="45"/>
      <c r="AG16" s="60"/>
      <c r="AH16" s="60"/>
      <c r="AI16" s="45"/>
      <c r="AJ16" s="22">
        <f t="shared" si="0"/>
        <v>11</v>
      </c>
      <c r="AK16" s="28">
        <v>10</v>
      </c>
      <c r="AL16" s="1"/>
      <c r="AM16" s="1"/>
      <c r="AN16" s="1"/>
      <c r="AO16" s="1"/>
      <c r="AP16" s="1"/>
      <c r="AQ16" s="38" t="s">
        <v>17</v>
      </c>
      <c r="AR16" s="40" t="str">
        <f>IF(AR15="","",HOUR(AR15))</f>
        <v/>
      </c>
      <c r="AS16" s="1"/>
      <c r="AT16" s="1"/>
    </row>
    <row r="17" spans="1:46" ht="36.950000000000003" customHeight="1" x14ac:dyDescent="0.2">
      <c r="A17" s="168" t="s">
        <v>87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70"/>
      <c r="AJ17" s="22">
        <f t="shared" si="0"/>
        <v>12</v>
      </c>
      <c r="AK17" s="28">
        <v>11</v>
      </c>
      <c r="AL17" s="1"/>
      <c r="AM17" s="1"/>
      <c r="AN17" s="1"/>
      <c r="AO17" s="1"/>
      <c r="AP17" s="1"/>
      <c r="AQ17" s="38" t="s">
        <v>19</v>
      </c>
      <c r="AR17" s="40" t="str">
        <f>IF(AR15="","",MINUTE(AR15))</f>
        <v/>
      </c>
      <c r="AS17" s="1"/>
      <c r="AT17" s="2"/>
    </row>
    <row r="18" spans="1:46" ht="21.75" customHeight="1" x14ac:dyDescent="0.2">
      <c r="A18" s="171" t="s">
        <v>80</v>
      </c>
      <c r="B18" s="166"/>
      <c r="C18" s="166"/>
      <c r="D18" s="166"/>
      <c r="E18" s="155" t="s">
        <v>81</v>
      </c>
      <c r="F18" s="155"/>
      <c r="G18" s="167"/>
      <c r="H18" s="167"/>
      <c r="I18" s="167"/>
      <c r="J18" s="167"/>
      <c r="K18" s="155" t="s">
        <v>46</v>
      </c>
      <c r="L18" s="155"/>
      <c r="M18" s="156"/>
      <c r="N18" s="156"/>
      <c r="O18" s="166" t="s">
        <v>82</v>
      </c>
      <c r="P18" s="166"/>
      <c r="Q18" s="166"/>
      <c r="R18" s="166"/>
      <c r="S18" s="155" t="s">
        <v>81</v>
      </c>
      <c r="T18" s="155"/>
      <c r="U18" s="167"/>
      <c r="V18" s="167"/>
      <c r="W18" s="167"/>
      <c r="X18" s="167"/>
      <c r="Y18" s="155" t="s">
        <v>46</v>
      </c>
      <c r="Z18" s="155"/>
      <c r="AA18" s="156"/>
      <c r="AB18" s="157"/>
      <c r="AJ18" s="22">
        <f t="shared" si="0"/>
        <v>13</v>
      </c>
      <c r="AK18" s="28">
        <v>12</v>
      </c>
      <c r="AL18" s="1"/>
      <c r="AM18" s="1"/>
      <c r="AN18" s="1"/>
      <c r="AO18" s="1"/>
      <c r="AP18" s="1"/>
      <c r="AQ18" s="38" t="s">
        <v>24</v>
      </c>
      <c r="AR18" s="40">
        <f>IF(AR17=0,0,IF(AR17&lt;60,IF(AR17&gt;0,60/60,0),0))</f>
        <v>0</v>
      </c>
      <c r="AS18" s="1"/>
      <c r="AT18" s="1"/>
    </row>
    <row r="19" spans="1:46" ht="21.75" customHeight="1" thickBot="1" x14ac:dyDescent="0.25">
      <c r="A19" s="171" t="s">
        <v>83</v>
      </c>
      <c r="B19" s="166"/>
      <c r="C19" s="166"/>
      <c r="D19" s="166"/>
      <c r="E19" s="155" t="s">
        <v>81</v>
      </c>
      <c r="F19" s="155"/>
      <c r="G19" s="167"/>
      <c r="H19" s="167"/>
      <c r="I19" s="167"/>
      <c r="J19" s="167"/>
      <c r="K19" s="155" t="s">
        <v>46</v>
      </c>
      <c r="L19" s="155"/>
      <c r="M19" s="156"/>
      <c r="N19" s="156"/>
      <c r="O19" s="166" t="s">
        <v>84</v>
      </c>
      <c r="P19" s="166"/>
      <c r="Q19" s="166"/>
      <c r="R19" s="166"/>
      <c r="S19" s="155" t="s">
        <v>81</v>
      </c>
      <c r="T19" s="155"/>
      <c r="U19" s="167"/>
      <c r="V19" s="167"/>
      <c r="W19" s="167"/>
      <c r="X19" s="167"/>
      <c r="Y19" s="155" t="s">
        <v>46</v>
      </c>
      <c r="Z19" s="155"/>
      <c r="AA19" s="156"/>
      <c r="AB19" s="157"/>
      <c r="AJ19" s="22">
        <f t="shared" si="0"/>
        <v>14</v>
      </c>
      <c r="AK19" s="28">
        <v>13</v>
      </c>
      <c r="AL19" s="1"/>
      <c r="AM19" s="1"/>
      <c r="AN19" s="1"/>
      <c r="AO19" s="1"/>
      <c r="AP19" s="1"/>
      <c r="AQ19" s="83" t="s">
        <v>22</v>
      </c>
      <c r="AR19" s="84" t="str">
        <f>IF(AR16="","",IF((AR16+AR18)/24&gt;AN4,AN4,(AR16+AR18)/24))</f>
        <v/>
      </c>
      <c r="AS19" s="1"/>
      <c r="AT19" s="1"/>
    </row>
    <row r="20" spans="1:46" ht="21.75" customHeight="1" x14ac:dyDescent="0.2">
      <c r="A20" s="158" t="s">
        <v>59</v>
      </c>
      <c r="B20" s="159"/>
      <c r="C20" s="159"/>
      <c r="D20" s="159"/>
      <c r="E20" s="159"/>
      <c r="F20" s="159"/>
      <c r="G20" s="159" t="s">
        <v>26</v>
      </c>
      <c r="H20" s="159"/>
      <c r="I20" s="160"/>
      <c r="J20" s="160"/>
      <c r="K20" s="155" t="s">
        <v>46</v>
      </c>
      <c r="L20" s="155"/>
      <c r="M20" s="161"/>
      <c r="N20" s="162"/>
      <c r="O20" s="163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  <c r="AJ20" s="22">
        <f t="shared" si="0"/>
        <v>15</v>
      </c>
      <c r="AK20" s="28">
        <v>14</v>
      </c>
      <c r="AL20" s="1"/>
      <c r="AM20" s="1"/>
      <c r="AN20" s="1"/>
      <c r="AO20" s="1"/>
      <c r="AP20" s="1"/>
      <c r="AQ20" s="81"/>
      <c r="AR20" s="82"/>
      <c r="AS20" s="1"/>
      <c r="AT20" s="1"/>
    </row>
    <row r="21" spans="1:46" ht="21.75" customHeight="1" thickBot="1" x14ac:dyDescent="0.25">
      <c r="A21" s="145" t="s">
        <v>79</v>
      </c>
      <c r="B21" s="146"/>
      <c r="C21" s="146"/>
      <c r="D21" s="146"/>
      <c r="E21" s="146"/>
      <c r="F21" s="146"/>
      <c r="G21" s="146"/>
      <c r="H21" s="146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8"/>
      <c r="AJ21" s="22">
        <f t="shared" si="0"/>
        <v>16</v>
      </c>
      <c r="AK21" s="28">
        <v>15</v>
      </c>
      <c r="AL21" s="1"/>
      <c r="AM21" s="1"/>
      <c r="AN21" s="1"/>
      <c r="AO21" s="1"/>
      <c r="AP21" s="1"/>
      <c r="AQ21" s="81"/>
      <c r="AR21" s="81"/>
      <c r="AS21" s="1"/>
      <c r="AT21" s="1"/>
    </row>
    <row r="22" spans="1:46" ht="9.9499999999999993" customHeight="1" thickBo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4"/>
      <c r="S22" s="44"/>
      <c r="T22" s="43"/>
      <c r="U22" s="44"/>
      <c r="V22" s="44"/>
      <c r="W22" s="44"/>
      <c r="X22" s="44"/>
      <c r="Y22" s="44"/>
      <c r="Z22" s="44"/>
      <c r="AA22" s="44"/>
      <c r="AJ22" s="22">
        <f t="shared" si="0"/>
        <v>17</v>
      </c>
      <c r="AK22" s="28">
        <v>16</v>
      </c>
      <c r="AL22" s="1"/>
      <c r="AM22" s="1"/>
      <c r="AN22" s="1"/>
      <c r="AO22" s="1"/>
      <c r="AP22" s="1"/>
      <c r="AQ22" s="81"/>
      <c r="AR22" s="82"/>
      <c r="AS22" s="1"/>
      <c r="AT22" s="1"/>
    </row>
    <row r="23" spans="1:46" ht="21.75" customHeight="1" thickBot="1" x14ac:dyDescent="0.3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1" t="s">
        <v>35</v>
      </c>
      <c r="T23" s="152"/>
      <c r="U23" s="152"/>
      <c r="V23" s="152"/>
      <c r="W23" s="152"/>
      <c r="X23" s="153">
        <f>IF(K16="X",SUM(M18*AF4+I20*M20*AF5),0)</f>
        <v>0</v>
      </c>
      <c r="Y23" s="153"/>
      <c r="Z23" s="153"/>
      <c r="AA23" s="153"/>
      <c r="AB23" s="154"/>
      <c r="AI23" s="65"/>
      <c r="AJ23" s="22">
        <f t="shared" si="0"/>
        <v>18</v>
      </c>
      <c r="AK23" s="28">
        <v>17</v>
      </c>
      <c r="AL23" s="1"/>
      <c r="AM23" s="236" t="s">
        <v>77</v>
      </c>
      <c r="AN23" s="237"/>
      <c r="AO23" s="237"/>
      <c r="AP23" s="237"/>
      <c r="AQ23" s="238"/>
      <c r="AR23" s="239" t="s">
        <v>80</v>
      </c>
      <c r="AS23" s="240"/>
      <c r="AT23" s="1"/>
    </row>
    <row r="24" spans="1:46" ht="21.75" customHeight="1" x14ac:dyDescent="0.2">
      <c r="A24" s="225" t="s">
        <v>58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7"/>
      <c r="M24" s="228"/>
      <c r="N24" s="229"/>
      <c r="O24" s="229"/>
      <c r="P24" s="229"/>
      <c r="Q24" s="229"/>
      <c r="R24" s="230"/>
      <c r="S24" s="100" t="s">
        <v>36</v>
      </c>
      <c r="T24" s="101"/>
      <c r="U24" s="101"/>
      <c r="V24" s="101"/>
      <c r="W24" s="102"/>
      <c r="X24" s="109">
        <f>SUM(M24:R26)</f>
        <v>0</v>
      </c>
      <c r="Y24" s="110"/>
      <c r="Z24" s="110"/>
      <c r="AA24" s="110"/>
      <c r="AB24" s="111"/>
      <c r="AJ24" s="22">
        <f t="shared" si="0"/>
        <v>19</v>
      </c>
      <c r="AK24" s="28">
        <v>18</v>
      </c>
      <c r="AL24" s="1"/>
      <c r="AM24" s="247" t="s">
        <v>73</v>
      </c>
      <c r="AN24" s="248"/>
      <c r="AO24" s="248"/>
      <c r="AP24" s="49" t="str">
        <f>IF(AND(M18&lt;&gt;0,M18&lt;=AH$7),AF$7,"")</f>
        <v/>
      </c>
      <c r="AQ24" s="50" t="str">
        <f>IF(AND(M18&lt;&gt;0,M18&lt;=AH$7),AG$7,"")</f>
        <v/>
      </c>
      <c r="AR24" s="1"/>
      <c r="AS24" s="1"/>
      <c r="AT24" s="1"/>
    </row>
    <row r="25" spans="1:46" ht="21.75" customHeight="1" x14ac:dyDescent="0.2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7"/>
      <c r="M25" s="231"/>
      <c r="N25" s="232"/>
      <c r="O25" s="232"/>
      <c r="P25" s="232"/>
      <c r="Q25" s="232"/>
      <c r="R25" s="233"/>
      <c r="S25" s="100"/>
      <c r="T25" s="101"/>
      <c r="U25" s="101"/>
      <c r="V25" s="101"/>
      <c r="W25" s="102"/>
      <c r="X25" s="109"/>
      <c r="Y25" s="110"/>
      <c r="Z25" s="110"/>
      <c r="AA25" s="110"/>
      <c r="AB25" s="111"/>
      <c r="AJ25" s="22">
        <f t="shared" si="0"/>
        <v>20</v>
      </c>
      <c r="AK25" s="28">
        <v>19</v>
      </c>
      <c r="AL25" s="1"/>
      <c r="AM25" s="249" t="s">
        <v>75</v>
      </c>
      <c r="AN25" s="250"/>
      <c r="AO25" s="250"/>
      <c r="AP25" s="51" t="str">
        <f>IF(AND(M18&gt;AH$7,M18&lt;=AH$8),M18*AF$8,IF(M18&lt;=AH$7,"",AH$8*AF$8))</f>
        <v/>
      </c>
      <c r="AQ25" s="52" t="str">
        <f>IF(AND(M18&gt;AH$7,M18&lt;=AH$8),M18*AG$8,IF(M18&lt;=AH$7,"",AH$8*AG$8))</f>
        <v/>
      </c>
      <c r="AR25" s="1"/>
      <c r="AS25" s="1"/>
      <c r="AT25" s="1"/>
    </row>
    <row r="26" spans="1:46" ht="21.75" customHeight="1" thickBot="1" x14ac:dyDescent="0.25">
      <c r="A26" s="118" t="s">
        <v>56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222">
        <f>IF(V16="x",SUM(AP29,AP38,AP47,AP56),IF(AA16="x",SUM(AQ29,AQ38,AQ47,AQ56),0))</f>
        <v>0</v>
      </c>
      <c r="N26" s="223"/>
      <c r="O26" s="223"/>
      <c r="P26" s="223"/>
      <c r="Q26" s="223"/>
      <c r="R26" s="224"/>
      <c r="S26" s="103"/>
      <c r="T26" s="104"/>
      <c r="U26" s="104"/>
      <c r="V26" s="104"/>
      <c r="W26" s="105"/>
      <c r="X26" s="112"/>
      <c r="Y26" s="113"/>
      <c r="Z26" s="113"/>
      <c r="AA26" s="113"/>
      <c r="AB26" s="114"/>
      <c r="AJ26" s="22">
        <f t="shared" si="0"/>
        <v>21</v>
      </c>
      <c r="AK26" s="28">
        <v>20</v>
      </c>
      <c r="AL26" s="1"/>
      <c r="AM26" s="249" t="s">
        <v>74</v>
      </c>
      <c r="AN26" s="250"/>
      <c r="AO26" s="250"/>
      <c r="AP26" s="51" t="str">
        <f>IF(AND(M18&gt;AH$8,M18&lt;=AH$10),(M18-AH$8)*AF$9,IF(M18&lt;=AH$8,"",AH$9*AF$9))</f>
        <v/>
      </c>
      <c r="AQ26" s="52" t="str">
        <f>IF(AND(M18&gt;AH$8,M18&lt;=AH$10),(M18-AH$8)*AG$9,IF(M18&lt;=AH$8,"",AH$9*AG$9))</f>
        <v/>
      </c>
      <c r="AR26" s="1"/>
      <c r="AS26" s="1"/>
      <c r="AT26" s="1"/>
    </row>
    <row r="27" spans="1:46" ht="21.75" customHeight="1" x14ac:dyDescent="0.2">
      <c r="A27" s="140" t="s">
        <v>48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43">
        <f>AO9</f>
        <v>0</v>
      </c>
      <c r="N27" s="144"/>
      <c r="O27" s="144"/>
      <c r="P27" s="144"/>
      <c r="Q27" s="144"/>
      <c r="R27" s="144"/>
      <c r="S27" s="97" t="s">
        <v>37</v>
      </c>
      <c r="T27" s="98"/>
      <c r="U27" s="98"/>
      <c r="V27" s="98"/>
      <c r="W27" s="99"/>
      <c r="X27" s="106">
        <f>IF(SUM(M27-M28*(6*AF2))&lt;0,M29,SUM(M27-M28*(6*AF2)+M29))</f>
        <v>0</v>
      </c>
      <c r="Y27" s="107"/>
      <c r="Z27" s="107"/>
      <c r="AA27" s="107"/>
      <c r="AB27" s="108"/>
      <c r="AJ27" s="22">
        <f t="shared" si="0"/>
        <v>22</v>
      </c>
      <c r="AK27" s="28">
        <v>21</v>
      </c>
      <c r="AL27" s="1"/>
      <c r="AM27" s="249" t="s">
        <v>76</v>
      </c>
      <c r="AN27" s="250"/>
      <c r="AO27" s="250"/>
      <c r="AP27" s="51" t="str">
        <f>IF(M18&gt;AH$10,(M18-AH$10)*AF$10,"")</f>
        <v/>
      </c>
      <c r="AQ27" s="52" t="str">
        <f>IF(M18&gt;AH$10,(M18-AH$10)*AG$10,"")</f>
        <v/>
      </c>
      <c r="AR27" s="1"/>
      <c r="AS27" s="1"/>
      <c r="AT27" s="1"/>
    </row>
    <row r="28" spans="1:46" ht="21.75" customHeight="1" thickBot="1" x14ac:dyDescent="0.25">
      <c r="A28" s="115" t="s">
        <v>49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200"/>
      <c r="N28" s="201"/>
      <c r="O28" s="201"/>
      <c r="P28" s="201"/>
      <c r="Q28" s="201"/>
      <c r="R28" s="201"/>
      <c r="S28" s="100"/>
      <c r="T28" s="101"/>
      <c r="U28" s="101"/>
      <c r="V28" s="101"/>
      <c r="W28" s="102"/>
      <c r="X28" s="109"/>
      <c r="Y28" s="110"/>
      <c r="Z28" s="110"/>
      <c r="AA28" s="110"/>
      <c r="AB28" s="111"/>
      <c r="AJ28" s="22">
        <f t="shared" si="0"/>
        <v>23</v>
      </c>
      <c r="AK28" s="28">
        <v>22</v>
      </c>
      <c r="AL28" s="1"/>
      <c r="AM28" s="251" t="s">
        <v>67</v>
      </c>
      <c r="AN28" s="252"/>
      <c r="AO28" s="252"/>
      <c r="AP28" s="53">
        <f>SUM(AP24:AP27)</f>
        <v>0</v>
      </c>
      <c r="AQ28" s="54">
        <f>SUM(AQ24:AQ27)</f>
        <v>0</v>
      </c>
      <c r="AR28" s="1"/>
      <c r="AS28" s="1"/>
      <c r="AT28" s="1"/>
    </row>
    <row r="29" spans="1:46" ht="21.75" customHeight="1" thickBot="1" x14ac:dyDescent="0.25">
      <c r="A29" s="118" t="s">
        <v>50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20"/>
      <c r="M29" s="121"/>
      <c r="N29" s="122"/>
      <c r="O29" s="122"/>
      <c r="P29" s="122"/>
      <c r="Q29" s="122"/>
      <c r="R29" s="122"/>
      <c r="S29" s="103"/>
      <c r="T29" s="104"/>
      <c r="U29" s="104"/>
      <c r="V29" s="104"/>
      <c r="W29" s="105"/>
      <c r="X29" s="112"/>
      <c r="Y29" s="113"/>
      <c r="Z29" s="113"/>
      <c r="AA29" s="113"/>
      <c r="AB29" s="114"/>
      <c r="AJ29" s="22">
        <f t="shared" si="0"/>
        <v>24</v>
      </c>
      <c r="AK29" s="28">
        <v>23</v>
      </c>
      <c r="AL29" s="1"/>
      <c r="AM29" s="234" t="s">
        <v>78</v>
      </c>
      <c r="AN29" s="235"/>
      <c r="AO29" s="235"/>
      <c r="AP29" s="55">
        <f>IF(AP28&gt;AF$11,AF$11,AP28)</f>
        <v>0</v>
      </c>
      <c r="AQ29" s="56">
        <f>IF(AQ28&gt;AG$11,AG$11,AQ28)</f>
        <v>0</v>
      </c>
      <c r="AR29" s="1"/>
      <c r="AS29" s="1"/>
      <c r="AT29" s="1"/>
    </row>
    <row r="30" spans="1:46" ht="21.75" customHeight="1" thickBot="1" x14ac:dyDescent="0.25">
      <c r="A30" s="126"/>
      <c r="B30" s="127"/>
      <c r="C30" s="127"/>
      <c r="D30" s="127"/>
      <c r="E30" s="127"/>
      <c r="F30" s="128"/>
      <c r="G30" s="129" t="s">
        <v>51</v>
      </c>
      <c r="H30" s="130"/>
      <c r="I30" s="130"/>
      <c r="J30" s="130"/>
      <c r="K30" s="130"/>
      <c r="L30" s="131"/>
      <c r="M30" s="132"/>
      <c r="N30" s="133"/>
      <c r="O30" s="133"/>
      <c r="P30" s="133"/>
      <c r="Q30" s="133"/>
      <c r="R30" s="133"/>
      <c r="S30" s="89" t="s">
        <v>38</v>
      </c>
      <c r="T30" s="90"/>
      <c r="U30" s="90"/>
      <c r="V30" s="90"/>
      <c r="W30" s="91"/>
      <c r="X30" s="123">
        <f>M30</f>
        <v>0</v>
      </c>
      <c r="Y30" s="124"/>
      <c r="Z30" s="124"/>
      <c r="AA30" s="124"/>
      <c r="AB30" s="125"/>
      <c r="AJ30" s="22">
        <f t="shared" si="0"/>
        <v>25</v>
      </c>
      <c r="AK30" s="28">
        <v>24</v>
      </c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46" ht="21.75" customHeight="1" thickBot="1" x14ac:dyDescent="0.25">
      <c r="A31" s="134" t="s">
        <v>52</v>
      </c>
      <c r="B31" s="130"/>
      <c r="C31" s="130"/>
      <c r="D31" s="130"/>
      <c r="E31" s="130"/>
      <c r="F31" s="130"/>
      <c r="G31" s="130"/>
      <c r="H31" s="131"/>
      <c r="I31" s="135"/>
      <c r="J31" s="136"/>
      <c r="K31" s="136"/>
      <c r="L31" s="136"/>
      <c r="M31" s="136"/>
      <c r="N31" s="136"/>
      <c r="O31" s="136"/>
      <c r="P31" s="136"/>
      <c r="Q31" s="136"/>
      <c r="R31" s="136"/>
      <c r="S31" s="89" t="s">
        <v>39</v>
      </c>
      <c r="T31" s="90"/>
      <c r="U31" s="90"/>
      <c r="V31" s="90"/>
      <c r="W31" s="91"/>
      <c r="X31" s="137"/>
      <c r="Y31" s="138"/>
      <c r="Z31" s="138"/>
      <c r="AA31" s="138"/>
      <c r="AB31" s="139"/>
      <c r="AJ31" s="22">
        <f t="shared" si="0"/>
        <v>26</v>
      </c>
      <c r="AK31" s="28">
        <v>25</v>
      </c>
    </row>
    <row r="32" spans="1:46" ht="21.75" customHeight="1" thickBot="1" x14ac:dyDescent="0.3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9" t="s">
        <v>40</v>
      </c>
      <c r="T32" s="90"/>
      <c r="U32" s="90"/>
      <c r="V32" s="90"/>
      <c r="W32" s="91"/>
      <c r="X32" s="92">
        <f>SUM(X23,X24,X27,X30,X31)</f>
        <v>0</v>
      </c>
      <c r="Y32" s="93"/>
      <c r="Z32" s="93"/>
      <c r="AA32" s="93"/>
      <c r="AB32" s="94"/>
      <c r="AJ32" s="22">
        <f t="shared" si="0"/>
        <v>27</v>
      </c>
      <c r="AK32" s="28">
        <v>26</v>
      </c>
      <c r="AM32" s="236" t="s">
        <v>77</v>
      </c>
      <c r="AN32" s="237"/>
      <c r="AO32" s="237"/>
      <c r="AP32" s="237"/>
      <c r="AQ32" s="238"/>
      <c r="AR32" s="239" t="s">
        <v>82</v>
      </c>
      <c r="AS32" s="240"/>
    </row>
    <row r="33" spans="1:46" ht="9.75" customHeight="1" x14ac:dyDescent="0.2">
      <c r="A33" s="95"/>
      <c r="B33" s="95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AJ33" s="22">
        <f t="shared" si="0"/>
        <v>28</v>
      </c>
      <c r="AK33" s="28">
        <v>27</v>
      </c>
      <c r="AM33" s="241" t="s">
        <v>73</v>
      </c>
      <c r="AN33" s="242"/>
      <c r="AO33" s="242"/>
      <c r="AP33" s="69" t="str">
        <f>IF(AND(AA18&lt;&gt;0,AA18&lt;=AH$7),AF$7,"")</f>
        <v/>
      </c>
      <c r="AQ33" s="70" t="str">
        <f>IF(AND(AA18&lt;&gt;0,AA18&lt;=AH$7),AG$7,"")</f>
        <v/>
      </c>
    </row>
    <row r="34" spans="1:46" ht="54.75" customHeight="1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79"/>
      <c r="O34" s="6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J34" s="22">
        <f t="shared" si="0"/>
        <v>29</v>
      </c>
      <c r="AK34" s="28">
        <v>28</v>
      </c>
      <c r="AM34" s="243" t="s">
        <v>75</v>
      </c>
      <c r="AN34" s="244"/>
      <c r="AO34" s="244"/>
      <c r="AP34" s="71" t="str">
        <f>IF(AND(AA18&gt;8,AA18&lt;=AH$8),AA18*AF$8,IF(AA18&lt;=AH$7,"",AH$8*AF$8))</f>
        <v/>
      </c>
      <c r="AQ34" s="72" t="str">
        <f>IF(AND(AA18&gt;8,AA18&lt;=AH$8),AA18*AG$8,IF(AA18&lt;=AH$7,"",AH$8*AG$8))</f>
        <v/>
      </c>
    </row>
    <row r="35" spans="1:46" ht="13.5" customHeight="1" x14ac:dyDescent="0.2">
      <c r="A35" s="86" t="s">
        <v>41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68"/>
      <c r="P35" s="87" t="s">
        <v>55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J35" s="22">
        <f t="shared" si="0"/>
        <v>30</v>
      </c>
      <c r="AK35" s="28">
        <v>29</v>
      </c>
      <c r="AM35" s="243" t="s">
        <v>74</v>
      </c>
      <c r="AN35" s="244"/>
      <c r="AO35" s="244"/>
      <c r="AP35" s="71" t="str">
        <f>IF(AND(AA18&gt;50,AA18&lt;=300),(AA18-AH$8)*AF$9,IF(AA18&lt;=AH$8,"",AH$9*AF$9))</f>
        <v/>
      </c>
      <c r="AQ35" s="72" t="str">
        <f>IF(AND(AA18&gt;50,AA18&lt;=300),(AA18-AH$8)*AG$9,IF(AA18&lt;=AH$8,"",AH$9*AG$9))</f>
        <v/>
      </c>
    </row>
    <row r="36" spans="1:46" x14ac:dyDescent="0.2">
      <c r="AJ36" s="22">
        <f t="shared" si="0"/>
        <v>31</v>
      </c>
      <c r="AK36" s="28">
        <v>30</v>
      </c>
      <c r="AL36" s="42"/>
      <c r="AM36" s="243" t="s">
        <v>76</v>
      </c>
      <c r="AN36" s="244"/>
      <c r="AO36" s="244"/>
      <c r="AP36" s="71" t="str">
        <f>IF(AA18&gt;AH$10,(AA18-AH$10)*AF$10,"")</f>
        <v/>
      </c>
      <c r="AQ36" s="72" t="str">
        <f>IF(AA18&gt;AH$10,(AA18-AH$10)*AG$10,"")</f>
        <v/>
      </c>
      <c r="AR36" s="42"/>
      <c r="AS36" s="42"/>
      <c r="AT36" s="42"/>
    </row>
    <row r="37" spans="1:46" ht="13.5" thickBot="1" x14ac:dyDescent="0.25">
      <c r="AJ37" s="22">
        <f t="shared" si="0"/>
        <v>32</v>
      </c>
      <c r="AK37" s="28">
        <v>31</v>
      </c>
      <c r="AL37" s="42"/>
      <c r="AM37" s="245" t="s">
        <v>67</v>
      </c>
      <c r="AN37" s="246"/>
      <c r="AO37" s="246"/>
      <c r="AP37" s="73">
        <f>SUM(AP33:AP36)</f>
        <v>0</v>
      </c>
      <c r="AQ37" s="74">
        <f>SUM(AQ33:AQ36)</f>
        <v>0</v>
      </c>
      <c r="AR37" s="42"/>
      <c r="AS37" s="42"/>
      <c r="AT37" s="42"/>
    </row>
    <row r="38" spans="1:46" ht="13.5" thickBot="1" x14ac:dyDescent="0.25">
      <c r="AJ38" s="22">
        <f t="shared" si="0"/>
        <v>33</v>
      </c>
      <c r="AK38" s="28">
        <v>32</v>
      </c>
      <c r="AL38" s="42"/>
      <c r="AM38" s="75" t="s">
        <v>78</v>
      </c>
      <c r="AN38" s="76"/>
      <c r="AO38" s="76"/>
      <c r="AP38" s="77">
        <f>IF(AP37&gt;AF$11,AF$11,AP37)</f>
        <v>0</v>
      </c>
      <c r="AQ38" s="78">
        <f>IF(AQ37&gt;AG$11,AG$11,AQ37)</f>
        <v>0</v>
      </c>
      <c r="AR38" s="42"/>
      <c r="AS38" s="42"/>
      <c r="AT38" s="42"/>
    </row>
    <row r="39" spans="1:46" x14ac:dyDescent="0.2">
      <c r="AJ39" s="22">
        <f t="shared" si="0"/>
        <v>34</v>
      </c>
      <c r="AK39" s="28">
        <v>33</v>
      </c>
      <c r="AL39" s="42"/>
      <c r="AR39" s="42"/>
      <c r="AS39" s="42"/>
      <c r="AT39" s="42"/>
    </row>
    <row r="40" spans="1:46" ht="13.5" thickBot="1" x14ac:dyDescent="0.25">
      <c r="AJ40" s="22">
        <f t="shared" si="0"/>
        <v>35</v>
      </c>
      <c r="AK40" s="28">
        <v>34</v>
      </c>
      <c r="AL40" s="42"/>
      <c r="AR40" s="42"/>
      <c r="AS40" s="42"/>
      <c r="AT40" s="42"/>
    </row>
    <row r="41" spans="1:46" ht="21" thickBot="1" x14ac:dyDescent="0.35">
      <c r="AJ41" s="22">
        <f t="shared" si="0"/>
        <v>36</v>
      </c>
      <c r="AK41" s="28">
        <v>35</v>
      </c>
      <c r="AL41" s="42"/>
      <c r="AM41" s="236" t="s">
        <v>77</v>
      </c>
      <c r="AN41" s="237"/>
      <c r="AO41" s="237"/>
      <c r="AP41" s="237"/>
      <c r="AQ41" s="238"/>
      <c r="AR41" s="239" t="s">
        <v>83</v>
      </c>
      <c r="AS41" s="240"/>
      <c r="AT41" s="42"/>
    </row>
    <row r="42" spans="1:46" x14ac:dyDescent="0.2">
      <c r="AJ42" s="22">
        <f t="shared" si="0"/>
        <v>37</v>
      </c>
      <c r="AK42" s="28">
        <v>36</v>
      </c>
      <c r="AL42" s="42"/>
      <c r="AM42" s="247" t="s">
        <v>73</v>
      </c>
      <c r="AN42" s="248"/>
      <c r="AO42" s="248"/>
      <c r="AP42" s="49" t="str">
        <f>IF(AND(M19&lt;&gt;0,M19&lt;=AH$7),AF$7,"")</f>
        <v/>
      </c>
      <c r="AQ42" s="50" t="str">
        <f>IF(AND(M19&lt;&gt;0,M19&lt;=AH$7),AG$7,"")</f>
        <v/>
      </c>
      <c r="AR42" s="1"/>
      <c r="AS42" s="1"/>
      <c r="AT42" s="42"/>
    </row>
    <row r="43" spans="1:46" x14ac:dyDescent="0.2">
      <c r="AJ43" s="22">
        <f t="shared" si="0"/>
        <v>38</v>
      </c>
      <c r="AK43" s="28">
        <v>37</v>
      </c>
      <c r="AL43" s="42"/>
      <c r="AM43" s="249" t="s">
        <v>75</v>
      </c>
      <c r="AN43" s="250"/>
      <c r="AO43" s="250"/>
      <c r="AP43" s="51" t="str">
        <f>IF(AND(M19&gt;AH$7,M19&lt;=AH$8),M19*AF$8,IF(M19&lt;=AH$7,"",AH$8*AF$8))</f>
        <v/>
      </c>
      <c r="AQ43" s="52" t="str">
        <f>IF(AND(M19&gt;AH$7,M19&lt;=AH$8),M19*AG$8,IF(M19&lt;=AH$7,"",AH$8*AG$8))</f>
        <v/>
      </c>
      <c r="AR43" s="1"/>
      <c r="AS43" s="1"/>
      <c r="AT43" s="42"/>
    </row>
    <row r="44" spans="1:46" x14ac:dyDescent="0.2">
      <c r="AJ44" s="22">
        <f t="shared" si="0"/>
        <v>39</v>
      </c>
      <c r="AK44" s="28">
        <v>38</v>
      </c>
      <c r="AL44" s="42"/>
      <c r="AM44" s="249" t="s">
        <v>74</v>
      </c>
      <c r="AN44" s="250"/>
      <c r="AO44" s="250"/>
      <c r="AP44" s="51" t="str">
        <f>IF(AND(M19&gt;AH$8,M19&lt;=AH$10),(M19-AH$8)*AF$9,IF(M19&lt;=AH$8,"",AH$9*AF$9))</f>
        <v/>
      </c>
      <c r="AQ44" s="52" t="str">
        <f>IF(AND(M19&gt;AH$8,M19&lt;=AH$10),(M19-AH$8)*AG$9,IF(M19&lt;=AH$8,"",AH$9*AG$9))</f>
        <v/>
      </c>
      <c r="AR44" s="1"/>
      <c r="AS44" s="1"/>
      <c r="AT44" s="42"/>
    </row>
    <row r="45" spans="1:46" x14ac:dyDescent="0.2">
      <c r="AJ45" s="22">
        <f t="shared" si="0"/>
        <v>40</v>
      </c>
      <c r="AK45" s="28">
        <v>39</v>
      </c>
      <c r="AL45" s="42"/>
      <c r="AM45" s="249" t="s">
        <v>76</v>
      </c>
      <c r="AN45" s="250"/>
      <c r="AO45" s="250"/>
      <c r="AP45" s="51" t="str">
        <f>IF(M19&gt;AH$10,(M19-AH$10)*AF$10,"")</f>
        <v/>
      </c>
      <c r="AQ45" s="52" t="str">
        <f>IF(M19&gt;AH$10,(M19-AH$10)*AG$10,"")</f>
        <v/>
      </c>
      <c r="AR45" s="1"/>
      <c r="AS45" s="1"/>
      <c r="AT45" s="42"/>
    </row>
    <row r="46" spans="1:46" ht="13.5" thickBot="1" x14ac:dyDescent="0.25">
      <c r="AJ46" s="22">
        <f t="shared" si="0"/>
        <v>41</v>
      </c>
      <c r="AK46" s="28">
        <v>40</v>
      </c>
      <c r="AL46" s="42"/>
      <c r="AM46" s="251" t="s">
        <v>67</v>
      </c>
      <c r="AN46" s="252"/>
      <c r="AO46" s="252"/>
      <c r="AP46" s="53">
        <f>SUM(AP42:AP45)</f>
        <v>0</v>
      </c>
      <c r="AQ46" s="54">
        <f>SUM(AQ42:AQ45)</f>
        <v>0</v>
      </c>
      <c r="AR46" s="1"/>
      <c r="AS46" s="1"/>
      <c r="AT46" s="42"/>
    </row>
    <row r="47" spans="1:46" ht="13.5" thickBot="1" x14ac:dyDescent="0.25">
      <c r="AJ47" s="22">
        <f t="shared" si="0"/>
        <v>42</v>
      </c>
      <c r="AK47" s="28">
        <v>41</v>
      </c>
      <c r="AL47" s="42"/>
      <c r="AM47" s="234" t="s">
        <v>78</v>
      </c>
      <c r="AN47" s="235"/>
      <c r="AO47" s="235"/>
      <c r="AP47" s="55">
        <f>IF(AP46&gt;AF$11,AF$11,AP46)</f>
        <v>0</v>
      </c>
      <c r="AQ47" s="56">
        <f>IF(AQ46&gt;AG$11,AG$11,AQ46)</f>
        <v>0</v>
      </c>
      <c r="AR47" s="1"/>
      <c r="AS47" s="1"/>
      <c r="AT47" s="42"/>
    </row>
    <row r="48" spans="1:46" x14ac:dyDescent="0.2">
      <c r="AJ48" s="22">
        <f t="shared" si="0"/>
        <v>43</v>
      </c>
      <c r="AK48" s="28">
        <v>42</v>
      </c>
      <c r="AL48" s="42"/>
      <c r="AM48" s="41"/>
      <c r="AN48" s="41"/>
      <c r="AO48" s="41"/>
      <c r="AP48" s="41"/>
      <c r="AQ48" s="41"/>
      <c r="AR48" s="41"/>
      <c r="AS48" s="41"/>
      <c r="AT48" s="42"/>
    </row>
    <row r="49" spans="36:46" ht="13.5" thickBot="1" x14ac:dyDescent="0.25">
      <c r="AJ49" s="22">
        <f t="shared" si="0"/>
        <v>44</v>
      </c>
      <c r="AK49" s="28">
        <v>43</v>
      </c>
      <c r="AL49" s="42"/>
      <c r="AT49" s="42"/>
    </row>
    <row r="50" spans="36:46" ht="21" thickBot="1" x14ac:dyDescent="0.35">
      <c r="AJ50" s="22">
        <f t="shared" si="0"/>
        <v>45</v>
      </c>
      <c r="AK50" s="28">
        <v>44</v>
      </c>
      <c r="AL50" s="42"/>
      <c r="AM50" s="236" t="s">
        <v>77</v>
      </c>
      <c r="AN50" s="237"/>
      <c r="AO50" s="237"/>
      <c r="AP50" s="237"/>
      <c r="AQ50" s="238"/>
      <c r="AR50" s="239" t="s">
        <v>84</v>
      </c>
      <c r="AS50" s="240"/>
      <c r="AT50" s="42"/>
    </row>
    <row r="51" spans="36:46" x14ac:dyDescent="0.2">
      <c r="AJ51" s="22">
        <f t="shared" si="0"/>
        <v>46</v>
      </c>
      <c r="AK51" s="28">
        <v>45</v>
      </c>
      <c r="AL51" s="42"/>
      <c r="AM51" s="241" t="s">
        <v>73</v>
      </c>
      <c r="AN51" s="242"/>
      <c r="AO51" s="242"/>
      <c r="AP51" s="69" t="str">
        <f>IF(AND(AA19&lt;&gt;0,AA19&lt;=AH$7),AF$7,"")</f>
        <v/>
      </c>
      <c r="AQ51" s="70" t="str">
        <f>IF(AND(AA19&lt;&gt;0,AA19&lt;=AH$7),AG$7,"")</f>
        <v/>
      </c>
      <c r="AT51" s="42"/>
    </row>
    <row r="52" spans="36:46" x14ac:dyDescent="0.2">
      <c r="AJ52" s="22">
        <f t="shared" si="0"/>
        <v>47</v>
      </c>
      <c r="AK52" s="28">
        <v>46</v>
      </c>
      <c r="AL52" s="42"/>
      <c r="AM52" s="243" t="s">
        <v>75</v>
      </c>
      <c r="AN52" s="244"/>
      <c r="AO52" s="244"/>
      <c r="AP52" s="71" t="str">
        <f>IF(AND(AA19&gt;8,AA19&lt;=AH$8),AA19*AF$8,IF(AA19&lt;=AH$7,"",AH$8*AF$8))</f>
        <v/>
      </c>
      <c r="AQ52" s="72" t="str">
        <f>IF(AND(AA19&gt;8,AA19&lt;=AH$8),AA19*AG$8,IF(AA19&lt;=AH$7,"",AH$8*AG$8))</f>
        <v/>
      </c>
      <c r="AT52" s="42"/>
    </row>
    <row r="53" spans="36:46" x14ac:dyDescent="0.2">
      <c r="AJ53" s="22">
        <f t="shared" si="0"/>
        <v>48</v>
      </c>
      <c r="AK53" s="28">
        <v>47</v>
      </c>
      <c r="AL53" s="42"/>
      <c r="AM53" s="243" t="s">
        <v>74</v>
      </c>
      <c r="AN53" s="244"/>
      <c r="AO53" s="244"/>
      <c r="AP53" s="71" t="str">
        <f>IF(AND(AA19&gt;50,AA19&lt;=300),(AA19-AH$8)*AF$9,IF(AA19&lt;=AH$8,"",AH$9*AF$9))</f>
        <v/>
      </c>
      <c r="AQ53" s="72" t="str">
        <f>IF(AND(AA19&gt;50,AA19&lt;=300),(AA19-AH$8)*AG$9,IF(AA19&lt;=AH$8,"",AH$9*AG$9))</f>
        <v/>
      </c>
      <c r="AT53" s="42"/>
    </row>
    <row r="54" spans="36:46" x14ac:dyDescent="0.2">
      <c r="AJ54" s="22">
        <f t="shared" si="0"/>
        <v>49</v>
      </c>
      <c r="AK54" s="28">
        <v>48</v>
      </c>
      <c r="AL54" s="42"/>
      <c r="AM54" s="243" t="s">
        <v>76</v>
      </c>
      <c r="AN54" s="244"/>
      <c r="AO54" s="244"/>
      <c r="AP54" s="71" t="str">
        <f>IF(AA19&gt;AH$10,(AA19-AH$10)*AF$10,"")</f>
        <v/>
      </c>
      <c r="AQ54" s="72" t="str">
        <f>IF(AA19&gt;AH$10,(AA19-AH$10)*AG$10,"")</f>
        <v/>
      </c>
      <c r="AR54" s="42"/>
      <c r="AS54" s="42"/>
      <c r="AT54" s="42"/>
    </row>
    <row r="55" spans="36:46" ht="13.5" thickBot="1" x14ac:dyDescent="0.25">
      <c r="AJ55" s="22">
        <f t="shared" si="0"/>
        <v>50</v>
      </c>
      <c r="AK55" s="28">
        <v>49</v>
      </c>
      <c r="AL55" s="42"/>
      <c r="AM55" s="245" t="s">
        <v>67</v>
      </c>
      <c r="AN55" s="246"/>
      <c r="AO55" s="246"/>
      <c r="AP55" s="73">
        <f>SUM(AP51:AP54)</f>
        <v>0</v>
      </c>
      <c r="AQ55" s="74">
        <f>SUM(AQ51:AQ54)</f>
        <v>0</v>
      </c>
      <c r="AR55" s="42"/>
      <c r="AS55" s="42"/>
      <c r="AT55" s="42"/>
    </row>
    <row r="56" spans="36:46" ht="13.5" thickBot="1" x14ac:dyDescent="0.25">
      <c r="AJ56" s="57">
        <f t="shared" si="0"/>
        <v>51</v>
      </c>
      <c r="AK56" s="58">
        <v>50</v>
      </c>
      <c r="AL56" s="42"/>
      <c r="AM56" s="75" t="s">
        <v>78</v>
      </c>
      <c r="AN56" s="76"/>
      <c r="AO56" s="76"/>
      <c r="AP56" s="77">
        <f>IF(AP55&gt;AF$11,AF$11,AP55)</f>
        <v>0</v>
      </c>
      <c r="AQ56" s="78">
        <f>IF(AQ55&gt;AG$11,AG$11,AQ55)</f>
        <v>0</v>
      </c>
      <c r="AR56" s="42"/>
      <c r="AS56" s="42"/>
      <c r="AT56" s="42"/>
    </row>
  </sheetData>
  <sheetProtection algorithmName="SHA-512" hashValue="cd6cqK3wYA40y60Zo7UpMBG9JFFddvjxm6gEieayoQQApVG/0N/Fm7SFUeC5uB5ceEz6IciCqhNRqMQ19XrKSw==" saltValue="xN8ruU3i5qXBh/g/fTyHcA==" spinCount="100000" sheet="1" objects="1" scenarios="1" selectLockedCells="1"/>
  <mergeCells count="145">
    <mergeCell ref="AM10:AO11"/>
    <mergeCell ref="A1:AB3"/>
    <mergeCell ref="AJ1:AT1"/>
    <mergeCell ref="A4:AB4"/>
    <mergeCell ref="A5:I5"/>
    <mergeCell ref="J5:R5"/>
    <mergeCell ref="S5:U5"/>
    <mergeCell ref="V5:AB5"/>
    <mergeCell ref="A8:AB8"/>
    <mergeCell ref="A9:I9"/>
    <mergeCell ref="J9:AB9"/>
    <mergeCell ref="A6:I6"/>
    <mergeCell ref="J6:R6"/>
    <mergeCell ref="S6:U6"/>
    <mergeCell ref="V6:AB6"/>
    <mergeCell ref="A7:I7"/>
    <mergeCell ref="J7:K7"/>
    <mergeCell ref="L7:M7"/>
    <mergeCell ref="N7:O7"/>
    <mergeCell ref="P7:Q7"/>
    <mergeCell ref="R7:S7"/>
    <mergeCell ref="T7:U7"/>
    <mergeCell ref="V7:AB7"/>
    <mergeCell ref="AE1:AG1"/>
    <mergeCell ref="A13:I13"/>
    <mergeCell ref="J13:K13"/>
    <mergeCell ref="L13:R13"/>
    <mergeCell ref="S13:U13"/>
    <mergeCell ref="V13:AB13"/>
    <mergeCell ref="A14:I14"/>
    <mergeCell ref="J14:K14"/>
    <mergeCell ref="L14:R14"/>
    <mergeCell ref="S14:U14"/>
    <mergeCell ref="V14:AB14"/>
    <mergeCell ref="X10:AB10"/>
    <mergeCell ref="A11:I11"/>
    <mergeCell ref="J11:AB11"/>
    <mergeCell ref="A10:I10"/>
    <mergeCell ref="J10:P10"/>
    <mergeCell ref="Q10:R10"/>
    <mergeCell ref="S10:U10"/>
    <mergeCell ref="V10:W10"/>
    <mergeCell ref="A12:I12"/>
    <mergeCell ref="J12:AB12"/>
    <mergeCell ref="K16:L16"/>
    <mergeCell ref="I20:J20"/>
    <mergeCell ref="K20:L20"/>
    <mergeCell ref="AA16:AB16"/>
    <mergeCell ref="A16:F16"/>
    <mergeCell ref="G16:J16"/>
    <mergeCell ref="A20:F20"/>
    <mergeCell ref="G20:H20"/>
    <mergeCell ref="A17:AB17"/>
    <mergeCell ref="S18:T18"/>
    <mergeCell ref="U18:X18"/>
    <mergeCell ref="Y18:Z18"/>
    <mergeCell ref="AA18:AB18"/>
    <mergeCell ref="M18:N18"/>
    <mergeCell ref="O18:R18"/>
    <mergeCell ref="AM36:AO36"/>
    <mergeCell ref="AM37:AO37"/>
    <mergeCell ref="AM25:AO25"/>
    <mergeCell ref="AM26:AO26"/>
    <mergeCell ref="AM27:AO27"/>
    <mergeCell ref="AM29:AO29"/>
    <mergeCell ref="M16:R16"/>
    <mergeCell ref="S16:U16"/>
    <mergeCell ref="X16:Z16"/>
    <mergeCell ref="V16:W16"/>
    <mergeCell ref="S31:W31"/>
    <mergeCell ref="P34:AB34"/>
    <mergeCell ref="X31:AB31"/>
    <mergeCell ref="X30:AB30"/>
    <mergeCell ref="A34:M34"/>
    <mergeCell ref="A33:B33"/>
    <mergeCell ref="I21:AB21"/>
    <mergeCell ref="A23:R23"/>
    <mergeCell ref="S23:W23"/>
    <mergeCell ref="X23:AB23"/>
    <mergeCell ref="A18:D18"/>
    <mergeCell ref="E18:F18"/>
    <mergeCell ref="G18:J18"/>
    <mergeCell ref="K18:L18"/>
    <mergeCell ref="A24:L25"/>
    <mergeCell ref="M24:R25"/>
    <mergeCell ref="S24:W26"/>
    <mergeCell ref="X24:AB26"/>
    <mergeCell ref="S27:W29"/>
    <mergeCell ref="X27:AB29"/>
    <mergeCell ref="A28:L28"/>
    <mergeCell ref="M28:R28"/>
    <mergeCell ref="A29:L29"/>
    <mergeCell ref="M29:R29"/>
    <mergeCell ref="A26:L26"/>
    <mergeCell ref="M26:R26"/>
    <mergeCell ref="A27:L27"/>
    <mergeCell ref="M27:R27"/>
    <mergeCell ref="A35:M35"/>
    <mergeCell ref="P35:AB35"/>
    <mergeCell ref="A19:D19"/>
    <mergeCell ref="E19:F19"/>
    <mergeCell ref="G19:J19"/>
    <mergeCell ref="K19:L19"/>
    <mergeCell ref="M19:N19"/>
    <mergeCell ref="O19:R19"/>
    <mergeCell ref="S19:T19"/>
    <mergeCell ref="U19:X19"/>
    <mergeCell ref="Y19:Z19"/>
    <mergeCell ref="AA19:AB19"/>
    <mergeCell ref="M20:N20"/>
    <mergeCell ref="O20:AB20"/>
    <mergeCell ref="A30:F30"/>
    <mergeCell ref="G30:L30"/>
    <mergeCell ref="M30:R30"/>
    <mergeCell ref="S30:W30"/>
    <mergeCell ref="A31:H31"/>
    <mergeCell ref="I31:R31"/>
    <mergeCell ref="A32:R32"/>
    <mergeCell ref="S32:W32"/>
    <mergeCell ref="X32:AB32"/>
    <mergeCell ref="A21:H21"/>
    <mergeCell ref="AM47:AO47"/>
    <mergeCell ref="AM50:AQ50"/>
    <mergeCell ref="AR50:AS50"/>
    <mergeCell ref="AM51:AO51"/>
    <mergeCell ref="AM52:AO52"/>
    <mergeCell ref="AM53:AO53"/>
    <mergeCell ref="AM54:AO54"/>
    <mergeCell ref="AM55:AO55"/>
    <mergeCell ref="AR23:AS23"/>
    <mergeCell ref="AR32:AS32"/>
    <mergeCell ref="AM41:AQ41"/>
    <mergeCell ref="AR41:AS41"/>
    <mergeCell ref="AM42:AO42"/>
    <mergeCell ref="AM43:AO43"/>
    <mergeCell ref="AM44:AO44"/>
    <mergeCell ref="AM45:AO45"/>
    <mergeCell ref="AM46:AO46"/>
    <mergeCell ref="AM23:AQ23"/>
    <mergeCell ref="AM28:AO28"/>
    <mergeCell ref="AM24:AO24"/>
    <mergeCell ref="AM32:AQ32"/>
    <mergeCell ref="AM33:AO33"/>
    <mergeCell ref="AM34:AO34"/>
    <mergeCell ref="AM35:AO35"/>
  </mergeCells>
  <conditionalFormatting sqref="S31">
    <cfRule type="cellIs" dxfId="1" priority="1" stopIfTrue="1" operator="equal">
      <formula>"Eingabe prüfen"</formula>
    </cfRule>
  </conditionalFormatting>
  <conditionalFormatting sqref="X29">
    <cfRule type="cellIs" dxfId="0" priority="2" stopIfTrue="1" operator="equal">
      <formula>"Eingabe prüfen"</formula>
    </cfRule>
  </conditionalFormatting>
  <dataValidations count="1">
    <dataValidation type="custom" allowBlank="1" showInputMessage="1" showErrorMessage="1" error="Bitte nur ein Feld ankreuzen!" sqref="A16:A17 B16:AB16" xr:uid="{BFB9D2E1-921C-4308-B7EE-A6CF14686D06}">
      <formula1>COUNTIF($A16:$AB16,"x")&lt;2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headerFooter alignWithMargins="0">
    <oddFooter>&amp;L&amp;"Arial,Kursiv"&amp;8Formular-Version 02.2025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9" r:id="rId4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9525</xdr:rowOff>
                  </from>
                  <to>
                    <xdr:col>4</xdr:col>
                    <xdr:colOff>133350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424E7-5E7C-47E1-9A6F-7B7156E37A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Inland</vt:lpstr>
      <vt:lpstr>Inland (mit Berechnung)</vt:lpstr>
      <vt:lpstr>Inland!Druckbereich</vt:lpstr>
      <vt:lpstr>'Inland (mit Berechnung)'!Druckbereich</vt:lpstr>
      <vt:lpstr>Inland!Kontrollkästchen1</vt:lpstr>
      <vt:lpstr>'Inland (mit Berechnung)'!Kontrollkästchen1</vt:lpstr>
    </vt:vector>
  </TitlesOfParts>
  <Company>EDVG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nino.buratti@goed.at</dc:creator>
  <cp:lastModifiedBy>Bovenschen Alexandra</cp:lastModifiedBy>
  <cp:lastPrinted>2025-01-08T09:15:53Z</cp:lastPrinted>
  <dcterms:created xsi:type="dcterms:W3CDTF">2011-04-11T09:33:24Z</dcterms:created>
  <dcterms:modified xsi:type="dcterms:W3CDTF">2025-01-08T14:31:07Z</dcterms:modified>
</cp:coreProperties>
</file>